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s804914\Desktop\"/>
    </mc:Choice>
  </mc:AlternateContent>
  <xr:revisionPtr revIDLastSave="0" documentId="8_{132C6B4E-25F0-4C9F-8737-2DCC8ABE1176}" xr6:coauthVersionLast="47" xr6:coauthVersionMax="47" xr10:uidLastSave="{00000000-0000-0000-0000-000000000000}"/>
  <bookViews>
    <workbookView xWindow="-120" yWindow="-120" windowWidth="29040" windowHeight="16440" tabRatio="834" activeTab="4" xr2:uid="{00000000-000D-0000-FFFF-FFFF00000000}"/>
  </bookViews>
  <sheets>
    <sheet name="Contents" sheetId="3" r:id="rId1"/>
    <sheet name="TME, Resource, Capital and AME" sheetId="1" r:id="rId2"/>
    <sheet name="Level 2 2017-18 to 2024-25 cash" sheetId="5" r:id="rId3"/>
    <sheet name="Level 2 2017-18 to 2024-25 real" sheetId="6" r:id="rId4"/>
    <sheet name="Level 3 ranked by change" sheetId="9" r:id="rId5"/>
    <sheet name="Deflators" sheetId="13" state="hidden" r:id="rId6"/>
  </sheets>
  <definedNames>
    <definedName name="_xlnm._FilterDatabase" localSheetId="4" hidden="1">'Level 3 ranked by change'!$A$4:$I$275</definedName>
    <definedName name="_xlnm.Print_Area" localSheetId="0">Contents!$A$1:$A$13</definedName>
    <definedName name="_xlnm.Print_Area" localSheetId="2">'Level 2 2017-18 to 2024-25 cash'!$B$1:$G$43</definedName>
    <definedName name="_xlnm.Print_Area" localSheetId="3">'Level 2 2017-18 to 2024-25 real'!$B$1:$G$92</definedName>
    <definedName name="T5_Culture___External_Affairs" localSheetId="2">'Level 2 2017-18 to 2024-25 cash'!#REF!</definedName>
    <definedName name="T5_Culture___External_Affairs" localSheetId="3">'Level 2 2017-18 to 2024-25 real'!#REF!</definedName>
    <definedName name="T5_Culture___External_Affairs" localSheetId="4">'Level 3 ranked by change'!$C$59</definedName>
    <definedName name="T5_Culture___External_Affairs">#REF!</definedName>
    <definedName name="T5_Education___Lifelong_Learning" localSheetId="2">'Level 2 2017-18 to 2024-25 cash'!#REF!</definedName>
    <definedName name="T5_Education___Lifelong_Learning" localSheetId="3">'Level 2 2017-18 to 2024-25 real'!#REF!</definedName>
    <definedName name="T5_Education___Lifelong_Learning" localSheetId="4">'Level 3 ranked by change'!$C$23</definedName>
    <definedName name="T5_Education___Lifelong_Learning">#REF!</definedName>
    <definedName name="T5_Finance__Employment___Sustainable_Growth" localSheetId="2">'Level 2 2017-18 to 2024-25 cash'!#REF!</definedName>
    <definedName name="T5_Finance__Employment___Sustainable_Growth" localSheetId="3">'Level 2 2017-18 to 2024-25 real'!#REF!</definedName>
    <definedName name="T5_Finance__Employment___Sustainable_Growth" localSheetId="4">'Level 3 ranked by change'!$C$12</definedName>
    <definedName name="T5_Finance__Employment___Sustainable_Growth">#REF!</definedName>
    <definedName name="T5_Health___Wellbeing" localSheetId="2">'Level 2 2017-18 to 2024-25 cash'!#REF!</definedName>
    <definedName name="T5_Health___Wellbeing" localSheetId="3">'Level 2 2017-18 to 2024-25 real'!#REF!</definedName>
    <definedName name="T5_Health___Wellbeing" localSheetId="4">'Level 3 ranked by change'!#REF!</definedName>
    <definedName name="T5_Health___Wellbeing">#REF!</definedName>
    <definedName name="T5_Infrastructure__Investment___Cities" localSheetId="2">'Level 2 2017-18 to 2024-25 cash'!#REF!</definedName>
    <definedName name="T5_Infrastructure__Investment___Cities" localSheetId="3">'Level 2 2017-18 to 2024-25 real'!#REF!</definedName>
    <definedName name="T5_Infrastructure__Investment___Cities" localSheetId="4">'Level 3 ranked by change'!#REF!</definedName>
    <definedName name="T5_Infrastructure__Investment___Cities">#REF!</definedName>
    <definedName name="T5_Justice" localSheetId="2">'Level 2 2017-18 to 2024-25 cash'!#REF!</definedName>
    <definedName name="T5_Justice" localSheetId="3">'Level 2 2017-18 to 2024-25 real'!#REF!</definedName>
    <definedName name="T5_Justice" localSheetId="4">'Level 3 ranked by change'!$C$31</definedName>
    <definedName name="T5_Justice">#REF!</definedName>
    <definedName name="T5_Rural_Affairs_and_the_Environment" localSheetId="2">'Level 2 2017-18 to 2024-25 cash'!#REF!</definedName>
    <definedName name="T5_Rural_Affairs_and_the_Environment" localSheetId="3">'Level 2 2017-18 to 2024-25 real'!#REF!</definedName>
    <definedName name="T5_Rural_Affairs_and_the_Environment" localSheetId="4">'Level 3 ranked by change'!$C$48</definedName>
    <definedName name="T5_Rural_Affairs_and_the_Environment">#REF!</definedName>
    <definedName name="T5_Total_Administration" localSheetId="2">'Level 2 2017-18 to 2024-25 cash'!#REF!</definedName>
    <definedName name="T5_Total_Administration" localSheetId="3">'Level 2 2017-18 to 2024-25 real'!#REF!</definedName>
    <definedName name="T5_Total_Administration" localSheetId="4">'Level 3 ranked by change'!$C$71</definedName>
    <definedName name="T5_Total_Administration">#REF!</definedName>
    <definedName name="T5_Total_Crown_Office___Procurator_Fiscal" localSheetId="2">'Level 2 2017-18 to 2024-25 cash'!#REF!</definedName>
    <definedName name="T5_Total_Crown_Office___Procurator_Fiscal" localSheetId="3">'Level 2 2017-18 to 2024-25 real'!#REF!</definedName>
    <definedName name="T5_Total_Crown_Office___Procurator_Fiscal" localSheetId="4">'Level 3 ranked by change'!$C$73</definedName>
    <definedName name="T5_Total_Crown_Office___Procurator_Fiscal">#REF!</definedName>
    <definedName name="T5_Total_Local_Government" localSheetId="2">'Level 2 2017-18 to 2024-25 cash'!#REF!</definedName>
    <definedName name="T5_Total_Local_Government" localSheetId="3">'Level 2 2017-18 to 2024-25 real'!#REF!</definedName>
    <definedName name="T5_Total_Local_Government" localSheetId="4">'Level 3 ranked by change'!$C$75</definedName>
    <definedName name="T5_Total_Local_Government">#REF!</definedName>
    <definedName name="T5_Total_Scottish_Parliament___Audit" localSheetId="2">'Level 2 2017-18 to 2024-25 cash'!#REF!</definedName>
    <definedName name="T5_Total_Scottish_Parliament___Audit" localSheetId="3">'Level 2 2017-18 to 2024-25 real'!#REF!</definedName>
    <definedName name="T5_Total_Scottish_Parliament___Audit" localSheetId="4">'Level 3 ranked by change'!$C$77</definedName>
    <definedName name="T5_Total_Scottish_Parliament___Audit">#REF!</definedName>
    <definedName name="Table_1__Departmental_Expenditure_Limits_Cash_Terms">'TME, Resource, Capital and AME'!$A$33</definedName>
    <definedName name="Table_1__Total_Managed_Expenditure_Cash_Terms">'TME, Resource, Capital and AME'!$A$3</definedName>
    <definedName name="Table_10__Estimated_payments_under_PPP_Contracts_Real_Terms__2012_13_Prices">#REF!</definedName>
    <definedName name="Table_11__Estimated_payments_under_PPP_Contracts_Cash_Terms">#REF!</definedName>
    <definedName name="Table_12__Estimated_payments_under_PPP_Contracts_Real_Terms__2013_14_Prices">#REF!</definedName>
    <definedName name="Table_2__Departmental_Expenditure_Limits_Real_Terms__2012_13_prices">'TME, Resource, Capital and AME'!$A$48</definedName>
    <definedName name="Table_2__Total_Managed_Expenditure_Real_Terms__2013_14_prices">'TME, Resource, Capital and AME'!$A$18</definedName>
    <definedName name="Table_3__Annually_Managed_Expenditure_Cash_Terms">'TME, Resource, Capital and AME'!$A$123</definedName>
    <definedName name="Table_3__Departmental_Expenditure_Limits_Cash_Terms">'TME, Resource, Capital and AME'!$A$33</definedName>
    <definedName name="Table_4__Annually_Managed_Expenditure_Real_Terms___2012_13_prices">'TME, Resource, Capital and AME'!$A$138</definedName>
    <definedName name="Table_4__Departmental_Expenditure_Limits_Real_Terms__2013_14_prices">'TME, Resource, Capital and AME'!$A$48</definedName>
    <definedName name="Table_5__Annually_Managed_Expenditure_Cash_Terms">'TME, Resource, Capital and AME'!$A$123</definedName>
    <definedName name="Table_5__Departmental_Expenditure_Limits__Capital_Resource_Split" localSheetId="2">'Level 2 2017-18 to 2024-25 cash'!#REF!</definedName>
    <definedName name="Table_5__Departmental_Expenditure_Limits__Capital_Resource_Split" localSheetId="3">'Level 2 2017-18 to 2024-25 real'!#REF!</definedName>
    <definedName name="Table_5__Departmental_Expenditure_Limits__Capital_Resource_Split" localSheetId="4">'Level 3 ranked by change'!$A$3</definedName>
    <definedName name="Table_5__Departmental_Expenditure_Limits__Capital_Resource_Split">#REF!</definedName>
    <definedName name="Table_6__Annually_Managed_Expenditure_Real_Terms__2013_14_prices">'TME, Resource, Capital and AME'!$A$138</definedName>
    <definedName name="Table_6__Comparison_2002_03_to_2014_15_Cash_Terms" localSheetId="3">'Level 2 2017-18 to 2024-25 real'!#REF!</definedName>
    <definedName name="Table_6__Comparison_2002_03_to_2014_15_Cash_Terms" localSheetId="4">'Level 3 ranked by change'!$A$3</definedName>
    <definedName name="Table_6__Comparison_2002_03_to_2014_15_Cash_Terms">'Level 2 2017-18 to 2024-25 cash'!#REF!</definedName>
    <definedName name="Table_9__Estimated_payments_under_PPP_Contracts_Cash_Term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5" i="9" l="1"/>
  <c r="G275" i="9" s="1"/>
  <c r="H275" i="9" s="1"/>
  <c r="F274" i="9"/>
  <c r="G274" i="9" s="1"/>
  <c r="H274" i="9" s="1"/>
  <c r="F272" i="9"/>
  <c r="G272" i="9" s="1"/>
  <c r="H272" i="9" s="1"/>
  <c r="F10" i="9"/>
  <c r="G10" i="9" s="1"/>
  <c r="H10" i="9" s="1"/>
  <c r="F11" i="9"/>
  <c r="G11" i="9" s="1"/>
  <c r="H11" i="9" s="1"/>
  <c r="F12" i="9"/>
  <c r="G12" i="9" s="1"/>
  <c r="H12" i="9" s="1"/>
  <c r="F13" i="9"/>
  <c r="G13" i="9" s="1"/>
  <c r="H13" i="9" s="1"/>
  <c r="F14" i="9"/>
  <c r="G14" i="9" s="1"/>
  <c r="H14" i="9" s="1"/>
  <c r="F15" i="9"/>
  <c r="G15" i="9" s="1"/>
  <c r="H15" i="9" s="1"/>
  <c r="F16" i="9"/>
  <c r="G16" i="9" s="1"/>
  <c r="H16" i="9" s="1"/>
  <c r="F17" i="9"/>
  <c r="G17" i="9" s="1"/>
  <c r="H17" i="9" s="1"/>
  <c r="F18" i="9"/>
  <c r="G18" i="9" s="1"/>
  <c r="H18" i="9" s="1"/>
  <c r="F19" i="9"/>
  <c r="G19" i="9" s="1"/>
  <c r="H19" i="9" s="1"/>
  <c r="F20" i="9"/>
  <c r="G20" i="9" s="1"/>
  <c r="H20" i="9" s="1"/>
  <c r="F21" i="9"/>
  <c r="G21" i="9" s="1"/>
  <c r="H21" i="9" s="1"/>
  <c r="F22" i="9"/>
  <c r="G22" i="9" s="1"/>
  <c r="H22" i="9" s="1"/>
  <c r="F23" i="9"/>
  <c r="G23" i="9" s="1"/>
  <c r="H23" i="9" s="1"/>
  <c r="F24" i="9"/>
  <c r="G24" i="9" s="1"/>
  <c r="H24" i="9" s="1"/>
  <c r="F25" i="9"/>
  <c r="G25" i="9" s="1"/>
  <c r="H25" i="9" s="1"/>
  <c r="F26" i="9"/>
  <c r="G26" i="9" s="1"/>
  <c r="H26" i="9" s="1"/>
  <c r="F27" i="9"/>
  <c r="G27" i="9" s="1"/>
  <c r="H27" i="9" s="1"/>
  <c r="F28" i="9"/>
  <c r="G28" i="9" s="1"/>
  <c r="H28" i="9" s="1"/>
  <c r="F29" i="9"/>
  <c r="G29" i="9" s="1"/>
  <c r="H29" i="9" s="1"/>
  <c r="F30" i="9"/>
  <c r="G30" i="9" s="1"/>
  <c r="H30" i="9" s="1"/>
  <c r="F31" i="9"/>
  <c r="G31" i="9" s="1"/>
  <c r="H31" i="9" s="1"/>
  <c r="F32" i="9"/>
  <c r="G32" i="9" s="1"/>
  <c r="H32" i="9" s="1"/>
  <c r="F33" i="9"/>
  <c r="G33" i="9" s="1"/>
  <c r="H33" i="9" s="1"/>
  <c r="F34" i="9"/>
  <c r="G34" i="9" s="1"/>
  <c r="H34" i="9" s="1"/>
  <c r="F35" i="9"/>
  <c r="G35" i="9" s="1"/>
  <c r="H35" i="9" s="1"/>
  <c r="F36" i="9"/>
  <c r="G36" i="9" s="1"/>
  <c r="H36" i="9" s="1"/>
  <c r="F37" i="9"/>
  <c r="G37" i="9" s="1"/>
  <c r="H37" i="9" s="1"/>
  <c r="F38" i="9"/>
  <c r="G38" i="9" s="1"/>
  <c r="H38" i="9" s="1"/>
  <c r="F39" i="9"/>
  <c r="G39" i="9" s="1"/>
  <c r="H39" i="9" s="1"/>
  <c r="F40" i="9"/>
  <c r="G40" i="9" s="1"/>
  <c r="H40" i="9" s="1"/>
  <c r="F41" i="9"/>
  <c r="G41" i="9" s="1"/>
  <c r="H41" i="9" s="1"/>
  <c r="F42" i="9"/>
  <c r="G42" i="9" s="1"/>
  <c r="H42" i="9" s="1"/>
  <c r="F43" i="9"/>
  <c r="G43" i="9" s="1"/>
  <c r="H43" i="9" s="1"/>
  <c r="F44" i="9"/>
  <c r="G44" i="9" s="1"/>
  <c r="H44" i="9" s="1"/>
  <c r="F45" i="9"/>
  <c r="G45" i="9" s="1"/>
  <c r="H45" i="9" s="1"/>
  <c r="F46" i="9"/>
  <c r="G46" i="9" s="1"/>
  <c r="H46" i="9" s="1"/>
  <c r="F47" i="9"/>
  <c r="G47" i="9" s="1"/>
  <c r="H47" i="9" s="1"/>
  <c r="F48" i="9"/>
  <c r="G48" i="9" s="1"/>
  <c r="H48" i="9" s="1"/>
  <c r="F49" i="9"/>
  <c r="G49" i="9" s="1"/>
  <c r="H49" i="9" s="1"/>
  <c r="F50" i="9"/>
  <c r="G50" i="9" s="1"/>
  <c r="H50" i="9" s="1"/>
  <c r="F51" i="9"/>
  <c r="G51" i="9" s="1"/>
  <c r="H51" i="9" s="1"/>
  <c r="F52" i="9"/>
  <c r="G52" i="9" s="1"/>
  <c r="H52" i="9" s="1"/>
  <c r="F53" i="9"/>
  <c r="G53" i="9" s="1"/>
  <c r="H53" i="9" s="1"/>
  <c r="F54" i="9"/>
  <c r="G54" i="9" s="1"/>
  <c r="H54" i="9" s="1"/>
  <c r="F55" i="9"/>
  <c r="G55" i="9" s="1"/>
  <c r="H55" i="9" s="1"/>
  <c r="F56" i="9"/>
  <c r="G56" i="9" s="1"/>
  <c r="H56" i="9" s="1"/>
  <c r="F57" i="9"/>
  <c r="G57" i="9" s="1"/>
  <c r="H57" i="9" s="1"/>
  <c r="F58" i="9"/>
  <c r="G58" i="9" s="1"/>
  <c r="H58" i="9" s="1"/>
  <c r="F59" i="9"/>
  <c r="G59" i="9" s="1"/>
  <c r="H59" i="9" s="1"/>
  <c r="F60" i="9"/>
  <c r="G60" i="9" s="1"/>
  <c r="H60" i="9" s="1"/>
  <c r="F61" i="9"/>
  <c r="G61" i="9" s="1"/>
  <c r="H61" i="9" s="1"/>
  <c r="F62" i="9"/>
  <c r="G62" i="9" s="1"/>
  <c r="H62" i="9" s="1"/>
  <c r="F63" i="9"/>
  <c r="G63" i="9" s="1"/>
  <c r="H63" i="9" s="1"/>
  <c r="F64" i="9"/>
  <c r="G64" i="9" s="1"/>
  <c r="H64" i="9" s="1"/>
  <c r="F65" i="9"/>
  <c r="G65" i="9" s="1"/>
  <c r="H65" i="9" s="1"/>
  <c r="F66" i="9"/>
  <c r="G66" i="9" s="1"/>
  <c r="H66" i="9" s="1"/>
  <c r="F67" i="9"/>
  <c r="G67" i="9" s="1"/>
  <c r="H67" i="9" s="1"/>
  <c r="F68" i="9"/>
  <c r="G68" i="9" s="1"/>
  <c r="H68" i="9" s="1"/>
  <c r="F69" i="9"/>
  <c r="G69" i="9" s="1"/>
  <c r="H69" i="9" s="1"/>
  <c r="F70" i="9"/>
  <c r="G70" i="9" s="1"/>
  <c r="H70" i="9" s="1"/>
  <c r="F71" i="9"/>
  <c r="G71" i="9" s="1"/>
  <c r="H71" i="9" s="1"/>
  <c r="F72" i="9"/>
  <c r="G72" i="9" s="1"/>
  <c r="H72" i="9" s="1"/>
  <c r="F73" i="9"/>
  <c r="G73" i="9" s="1"/>
  <c r="H73" i="9" s="1"/>
  <c r="F74" i="9"/>
  <c r="G74" i="9" s="1"/>
  <c r="H74" i="9" s="1"/>
  <c r="F75" i="9"/>
  <c r="G75" i="9" s="1"/>
  <c r="H75" i="9" s="1"/>
  <c r="F76" i="9"/>
  <c r="G76" i="9" s="1"/>
  <c r="H76" i="9" s="1"/>
  <c r="F77" i="9"/>
  <c r="G77" i="9" s="1"/>
  <c r="H77" i="9" s="1"/>
  <c r="F78" i="9"/>
  <c r="G78" i="9" s="1"/>
  <c r="H78" i="9" s="1"/>
  <c r="F79" i="9"/>
  <c r="G79" i="9" s="1"/>
  <c r="H79" i="9" s="1"/>
  <c r="F80" i="9"/>
  <c r="G80" i="9" s="1"/>
  <c r="H80" i="9" s="1"/>
  <c r="F81" i="9"/>
  <c r="G81" i="9" s="1"/>
  <c r="H81" i="9" s="1"/>
  <c r="F82" i="9"/>
  <c r="G82" i="9" s="1"/>
  <c r="H82" i="9" s="1"/>
  <c r="F83" i="9"/>
  <c r="G83" i="9" s="1"/>
  <c r="H83" i="9" s="1"/>
  <c r="F84" i="9"/>
  <c r="G84" i="9" s="1"/>
  <c r="H84" i="9" s="1"/>
  <c r="F85" i="9"/>
  <c r="G85" i="9" s="1"/>
  <c r="H85" i="9" s="1"/>
  <c r="F86" i="9"/>
  <c r="G86" i="9" s="1"/>
  <c r="H86" i="9" s="1"/>
  <c r="F87" i="9"/>
  <c r="G87" i="9" s="1"/>
  <c r="H87" i="9" s="1"/>
  <c r="F88" i="9"/>
  <c r="G88" i="9" s="1"/>
  <c r="H88" i="9" s="1"/>
  <c r="F89" i="9"/>
  <c r="G89" i="9" s="1"/>
  <c r="H89" i="9" s="1"/>
  <c r="F90" i="9"/>
  <c r="G90" i="9" s="1"/>
  <c r="H90" i="9" s="1"/>
  <c r="F91" i="9"/>
  <c r="G91" i="9" s="1"/>
  <c r="H91" i="9" s="1"/>
  <c r="F92" i="9"/>
  <c r="G92" i="9" s="1"/>
  <c r="H92" i="9" s="1"/>
  <c r="F93" i="9"/>
  <c r="G93" i="9" s="1"/>
  <c r="H93" i="9" s="1"/>
  <c r="F94" i="9"/>
  <c r="G94" i="9" s="1"/>
  <c r="H94" i="9" s="1"/>
  <c r="F95" i="9"/>
  <c r="G95" i="9" s="1"/>
  <c r="H95" i="9" s="1"/>
  <c r="F96" i="9"/>
  <c r="G96" i="9" s="1"/>
  <c r="H96" i="9" s="1"/>
  <c r="F97" i="9"/>
  <c r="G97" i="9" s="1"/>
  <c r="H97" i="9" s="1"/>
  <c r="F98" i="9"/>
  <c r="G98" i="9" s="1"/>
  <c r="H98" i="9" s="1"/>
  <c r="F99" i="9"/>
  <c r="G99" i="9" s="1"/>
  <c r="H99" i="9" s="1"/>
  <c r="F100" i="9"/>
  <c r="G100" i="9" s="1"/>
  <c r="H100" i="9" s="1"/>
  <c r="F101" i="9"/>
  <c r="G101" i="9" s="1"/>
  <c r="H101" i="9" s="1"/>
  <c r="F102" i="9"/>
  <c r="G102" i="9" s="1"/>
  <c r="H102" i="9" s="1"/>
  <c r="F103" i="9"/>
  <c r="G103" i="9" s="1"/>
  <c r="H103" i="9" s="1"/>
  <c r="F104" i="9"/>
  <c r="G104" i="9" s="1"/>
  <c r="H104" i="9" s="1"/>
  <c r="F105" i="9"/>
  <c r="G105" i="9" s="1"/>
  <c r="H105" i="9" s="1"/>
  <c r="F106" i="9"/>
  <c r="G106" i="9" s="1"/>
  <c r="H106" i="9" s="1"/>
  <c r="F107" i="9"/>
  <c r="G107" i="9" s="1"/>
  <c r="H107" i="9" s="1"/>
  <c r="F108" i="9"/>
  <c r="G108" i="9" s="1"/>
  <c r="H108" i="9" s="1"/>
  <c r="F109" i="9"/>
  <c r="G109" i="9" s="1"/>
  <c r="H109" i="9" s="1"/>
  <c r="F110" i="9"/>
  <c r="G110" i="9" s="1"/>
  <c r="H110" i="9" s="1"/>
  <c r="F111" i="9"/>
  <c r="G111" i="9" s="1"/>
  <c r="H111" i="9" s="1"/>
  <c r="F112" i="9"/>
  <c r="G112" i="9" s="1"/>
  <c r="H112" i="9" s="1"/>
  <c r="F113" i="9"/>
  <c r="G113" i="9" s="1"/>
  <c r="H113" i="9" s="1"/>
  <c r="F114" i="9"/>
  <c r="G114" i="9" s="1"/>
  <c r="H114" i="9" s="1"/>
  <c r="F115" i="9"/>
  <c r="G115" i="9" s="1"/>
  <c r="H115" i="9" s="1"/>
  <c r="F116" i="9"/>
  <c r="G116" i="9" s="1"/>
  <c r="H116" i="9" s="1"/>
  <c r="F117" i="9"/>
  <c r="G117" i="9" s="1"/>
  <c r="H117" i="9" s="1"/>
  <c r="F118" i="9"/>
  <c r="G118" i="9" s="1"/>
  <c r="H118" i="9" s="1"/>
  <c r="F119" i="9"/>
  <c r="G119" i="9" s="1"/>
  <c r="H119" i="9" s="1"/>
  <c r="F120" i="9"/>
  <c r="G120" i="9" s="1"/>
  <c r="H120" i="9" s="1"/>
  <c r="F121" i="9"/>
  <c r="G121" i="9" s="1"/>
  <c r="H121" i="9" s="1"/>
  <c r="F122" i="9"/>
  <c r="G122" i="9" s="1"/>
  <c r="H122" i="9" s="1"/>
  <c r="F123" i="9"/>
  <c r="G123" i="9" s="1"/>
  <c r="H123" i="9" s="1"/>
  <c r="F124" i="9"/>
  <c r="G124" i="9" s="1"/>
  <c r="H124" i="9" s="1"/>
  <c r="F125" i="9"/>
  <c r="G125" i="9" s="1"/>
  <c r="H125" i="9" s="1"/>
  <c r="F126" i="9"/>
  <c r="G126" i="9" s="1"/>
  <c r="H126" i="9" s="1"/>
  <c r="F127" i="9"/>
  <c r="G127" i="9" s="1"/>
  <c r="H127" i="9" s="1"/>
  <c r="F128" i="9"/>
  <c r="G128" i="9" s="1"/>
  <c r="H128" i="9" s="1"/>
  <c r="F129" i="9"/>
  <c r="G129" i="9" s="1"/>
  <c r="H129" i="9" s="1"/>
  <c r="F130" i="9"/>
  <c r="G130" i="9" s="1"/>
  <c r="H130" i="9" s="1"/>
  <c r="F131" i="9"/>
  <c r="G131" i="9" s="1"/>
  <c r="H131" i="9" s="1"/>
  <c r="F132" i="9"/>
  <c r="G132" i="9" s="1"/>
  <c r="H132" i="9" s="1"/>
  <c r="F133" i="9"/>
  <c r="G133" i="9" s="1"/>
  <c r="H133" i="9" s="1"/>
  <c r="F134" i="9"/>
  <c r="G134" i="9" s="1"/>
  <c r="H134" i="9" s="1"/>
  <c r="F135" i="9"/>
  <c r="G135" i="9" s="1"/>
  <c r="H135" i="9" s="1"/>
  <c r="F136" i="9"/>
  <c r="G136" i="9" s="1"/>
  <c r="H136" i="9" s="1"/>
  <c r="F137" i="9"/>
  <c r="G137" i="9" s="1"/>
  <c r="H137" i="9" s="1"/>
  <c r="F138" i="9"/>
  <c r="G138" i="9" s="1"/>
  <c r="H138" i="9" s="1"/>
  <c r="F139" i="9"/>
  <c r="G139" i="9" s="1"/>
  <c r="H139" i="9" s="1"/>
  <c r="F140" i="9"/>
  <c r="G140" i="9" s="1"/>
  <c r="H140" i="9" s="1"/>
  <c r="F141" i="9"/>
  <c r="G141" i="9" s="1"/>
  <c r="H141" i="9" s="1"/>
  <c r="F142" i="9"/>
  <c r="G142" i="9" s="1"/>
  <c r="H142" i="9" s="1"/>
  <c r="F143" i="9"/>
  <c r="G143" i="9" s="1"/>
  <c r="H143" i="9" s="1"/>
  <c r="F144" i="9"/>
  <c r="G144" i="9" s="1"/>
  <c r="H144" i="9" s="1"/>
  <c r="F145" i="9"/>
  <c r="G145" i="9" s="1"/>
  <c r="H145" i="9" s="1"/>
  <c r="F146" i="9"/>
  <c r="G146" i="9" s="1"/>
  <c r="H146" i="9" s="1"/>
  <c r="F147" i="9"/>
  <c r="G147" i="9" s="1"/>
  <c r="H147" i="9" s="1"/>
  <c r="F148" i="9"/>
  <c r="G148" i="9" s="1"/>
  <c r="H148" i="9" s="1"/>
  <c r="F149" i="9"/>
  <c r="G149" i="9" s="1"/>
  <c r="H149" i="9" s="1"/>
  <c r="F150" i="9"/>
  <c r="G150" i="9" s="1"/>
  <c r="H150" i="9" s="1"/>
  <c r="F151" i="9"/>
  <c r="G151" i="9" s="1"/>
  <c r="H151" i="9" s="1"/>
  <c r="F152" i="9"/>
  <c r="G152" i="9" s="1"/>
  <c r="H152" i="9" s="1"/>
  <c r="F153" i="9"/>
  <c r="G153" i="9" s="1"/>
  <c r="H153" i="9" s="1"/>
  <c r="F154" i="9"/>
  <c r="G154" i="9" s="1"/>
  <c r="H154" i="9" s="1"/>
  <c r="F155" i="9"/>
  <c r="G155" i="9" s="1"/>
  <c r="H155" i="9" s="1"/>
  <c r="F156" i="9"/>
  <c r="G156" i="9" s="1"/>
  <c r="H156" i="9" s="1"/>
  <c r="F157" i="9"/>
  <c r="G157" i="9" s="1"/>
  <c r="H157" i="9" s="1"/>
  <c r="F158" i="9"/>
  <c r="G158" i="9" s="1"/>
  <c r="H158" i="9" s="1"/>
  <c r="F159" i="9"/>
  <c r="G159" i="9" s="1"/>
  <c r="H159" i="9" s="1"/>
  <c r="F160" i="9"/>
  <c r="G160" i="9" s="1"/>
  <c r="H160" i="9" s="1"/>
  <c r="F161" i="9"/>
  <c r="G161" i="9" s="1"/>
  <c r="H161" i="9" s="1"/>
  <c r="F162" i="9"/>
  <c r="G162" i="9" s="1"/>
  <c r="H162" i="9" s="1"/>
  <c r="F163" i="9"/>
  <c r="G163" i="9" s="1"/>
  <c r="H163" i="9" s="1"/>
  <c r="F164" i="9"/>
  <c r="G164" i="9" s="1"/>
  <c r="H164" i="9" s="1"/>
  <c r="F165" i="9"/>
  <c r="G165" i="9" s="1"/>
  <c r="H165" i="9" s="1"/>
  <c r="F166" i="9"/>
  <c r="G166" i="9" s="1"/>
  <c r="H166" i="9" s="1"/>
  <c r="F167" i="9"/>
  <c r="G167" i="9" s="1"/>
  <c r="H167" i="9" s="1"/>
  <c r="F168" i="9"/>
  <c r="G168" i="9" s="1"/>
  <c r="H168" i="9" s="1"/>
  <c r="F169" i="9"/>
  <c r="G169" i="9" s="1"/>
  <c r="H169" i="9" s="1"/>
  <c r="F170" i="9"/>
  <c r="G170" i="9" s="1"/>
  <c r="H170" i="9" s="1"/>
  <c r="F171" i="9"/>
  <c r="G171" i="9" s="1"/>
  <c r="H171" i="9" s="1"/>
  <c r="F172" i="9"/>
  <c r="G172" i="9" s="1"/>
  <c r="H172" i="9" s="1"/>
  <c r="F173" i="9"/>
  <c r="G173" i="9" s="1"/>
  <c r="H173" i="9" s="1"/>
  <c r="F174" i="9"/>
  <c r="G174" i="9" s="1"/>
  <c r="H174" i="9" s="1"/>
  <c r="F175" i="9"/>
  <c r="G175" i="9" s="1"/>
  <c r="H175" i="9" s="1"/>
  <c r="F176" i="9"/>
  <c r="G176" i="9" s="1"/>
  <c r="H176" i="9" s="1"/>
  <c r="F177" i="9"/>
  <c r="G177" i="9" s="1"/>
  <c r="H177" i="9" s="1"/>
  <c r="F178" i="9"/>
  <c r="G178" i="9" s="1"/>
  <c r="H178" i="9" s="1"/>
  <c r="F179" i="9"/>
  <c r="G179" i="9" s="1"/>
  <c r="H179" i="9" s="1"/>
  <c r="F180" i="9"/>
  <c r="G180" i="9" s="1"/>
  <c r="H180" i="9" s="1"/>
  <c r="F181" i="9"/>
  <c r="G181" i="9" s="1"/>
  <c r="H181" i="9" s="1"/>
  <c r="F182" i="9"/>
  <c r="G182" i="9" s="1"/>
  <c r="H182" i="9" s="1"/>
  <c r="F183" i="9"/>
  <c r="G183" i="9" s="1"/>
  <c r="H183" i="9" s="1"/>
  <c r="F184" i="9"/>
  <c r="G184" i="9" s="1"/>
  <c r="H184" i="9" s="1"/>
  <c r="F185" i="9"/>
  <c r="G185" i="9" s="1"/>
  <c r="H185" i="9" s="1"/>
  <c r="F186" i="9"/>
  <c r="G186" i="9" s="1"/>
  <c r="H186" i="9" s="1"/>
  <c r="F187" i="9"/>
  <c r="G187" i="9" s="1"/>
  <c r="H187" i="9" s="1"/>
  <c r="F188" i="9"/>
  <c r="G188" i="9" s="1"/>
  <c r="H188" i="9" s="1"/>
  <c r="F189" i="9"/>
  <c r="G189" i="9" s="1"/>
  <c r="H189" i="9" s="1"/>
  <c r="F190" i="9"/>
  <c r="G190" i="9" s="1"/>
  <c r="H190" i="9" s="1"/>
  <c r="F191" i="9"/>
  <c r="G191" i="9" s="1"/>
  <c r="H191" i="9" s="1"/>
  <c r="F192" i="9"/>
  <c r="G192" i="9" s="1"/>
  <c r="H192" i="9" s="1"/>
  <c r="F193" i="9"/>
  <c r="G193" i="9" s="1"/>
  <c r="H193" i="9" s="1"/>
  <c r="F194" i="9"/>
  <c r="G194" i="9" s="1"/>
  <c r="H194" i="9" s="1"/>
  <c r="F195" i="9"/>
  <c r="G195" i="9" s="1"/>
  <c r="H195" i="9" s="1"/>
  <c r="F196" i="9"/>
  <c r="G196" i="9" s="1"/>
  <c r="H196" i="9" s="1"/>
  <c r="F197" i="9"/>
  <c r="G197" i="9" s="1"/>
  <c r="H197" i="9" s="1"/>
  <c r="F198" i="9"/>
  <c r="G198" i="9" s="1"/>
  <c r="H198" i="9" s="1"/>
  <c r="F199" i="9"/>
  <c r="G199" i="9" s="1"/>
  <c r="H199" i="9" s="1"/>
  <c r="F200" i="9"/>
  <c r="G200" i="9" s="1"/>
  <c r="H200" i="9" s="1"/>
  <c r="F201" i="9"/>
  <c r="G201" i="9" s="1"/>
  <c r="H201" i="9" s="1"/>
  <c r="F202" i="9"/>
  <c r="G202" i="9" s="1"/>
  <c r="H202" i="9" s="1"/>
  <c r="F203" i="9"/>
  <c r="G203" i="9" s="1"/>
  <c r="H203" i="9" s="1"/>
  <c r="F204" i="9"/>
  <c r="G204" i="9" s="1"/>
  <c r="H204" i="9" s="1"/>
  <c r="F205" i="9"/>
  <c r="G205" i="9" s="1"/>
  <c r="H205" i="9" s="1"/>
  <c r="F206" i="9"/>
  <c r="G206" i="9" s="1"/>
  <c r="H206" i="9" s="1"/>
  <c r="F207" i="9"/>
  <c r="G207" i="9" s="1"/>
  <c r="H207" i="9" s="1"/>
  <c r="F208" i="9"/>
  <c r="G208" i="9" s="1"/>
  <c r="H208" i="9" s="1"/>
  <c r="F209" i="9"/>
  <c r="G209" i="9" s="1"/>
  <c r="H209" i="9" s="1"/>
  <c r="F210" i="9"/>
  <c r="G210" i="9" s="1"/>
  <c r="H210" i="9" s="1"/>
  <c r="F211" i="9"/>
  <c r="G211" i="9" s="1"/>
  <c r="H211" i="9" s="1"/>
  <c r="F212" i="9"/>
  <c r="G212" i="9" s="1"/>
  <c r="H212" i="9" s="1"/>
  <c r="F213" i="9"/>
  <c r="G213" i="9" s="1"/>
  <c r="H213" i="9" s="1"/>
  <c r="F214" i="9"/>
  <c r="G214" i="9" s="1"/>
  <c r="H214" i="9" s="1"/>
  <c r="F215" i="9"/>
  <c r="G215" i="9" s="1"/>
  <c r="H215" i="9" s="1"/>
  <c r="F216" i="9"/>
  <c r="G216" i="9" s="1"/>
  <c r="H216" i="9" s="1"/>
  <c r="F217" i="9"/>
  <c r="G217" i="9" s="1"/>
  <c r="H217" i="9" s="1"/>
  <c r="F218" i="9"/>
  <c r="G218" i="9" s="1"/>
  <c r="H218" i="9" s="1"/>
  <c r="F219" i="9"/>
  <c r="G219" i="9" s="1"/>
  <c r="H219" i="9" s="1"/>
  <c r="F220" i="9"/>
  <c r="G220" i="9" s="1"/>
  <c r="H220" i="9" s="1"/>
  <c r="F221" i="9"/>
  <c r="G221" i="9" s="1"/>
  <c r="H221" i="9" s="1"/>
  <c r="F222" i="9"/>
  <c r="G222" i="9" s="1"/>
  <c r="H222" i="9" s="1"/>
  <c r="F223" i="9"/>
  <c r="G223" i="9" s="1"/>
  <c r="H223" i="9" s="1"/>
  <c r="F224" i="9"/>
  <c r="G224" i="9" s="1"/>
  <c r="H224" i="9" s="1"/>
  <c r="F225" i="9"/>
  <c r="G225" i="9" s="1"/>
  <c r="H225" i="9" s="1"/>
  <c r="F226" i="9"/>
  <c r="G226" i="9" s="1"/>
  <c r="H226" i="9" s="1"/>
  <c r="F227" i="9"/>
  <c r="G227" i="9" s="1"/>
  <c r="H227" i="9" s="1"/>
  <c r="F228" i="9"/>
  <c r="G228" i="9" s="1"/>
  <c r="H228" i="9" s="1"/>
  <c r="F229" i="9"/>
  <c r="G229" i="9" s="1"/>
  <c r="H229" i="9" s="1"/>
  <c r="F230" i="9"/>
  <c r="G230" i="9" s="1"/>
  <c r="H230" i="9" s="1"/>
  <c r="F231" i="9"/>
  <c r="G231" i="9" s="1"/>
  <c r="H231" i="9" s="1"/>
  <c r="F232" i="9"/>
  <c r="G232" i="9" s="1"/>
  <c r="H232" i="9" s="1"/>
  <c r="F233" i="9"/>
  <c r="G233" i="9" s="1"/>
  <c r="H233" i="9" s="1"/>
  <c r="F234" i="9"/>
  <c r="G234" i="9" s="1"/>
  <c r="H234" i="9" s="1"/>
  <c r="F235" i="9"/>
  <c r="G235" i="9" s="1"/>
  <c r="H235" i="9" s="1"/>
  <c r="F236" i="9"/>
  <c r="G236" i="9" s="1"/>
  <c r="H236" i="9" s="1"/>
  <c r="F237" i="9"/>
  <c r="G237" i="9" s="1"/>
  <c r="H237" i="9" s="1"/>
  <c r="F238" i="9"/>
  <c r="G238" i="9" s="1"/>
  <c r="H238" i="9" s="1"/>
  <c r="F239" i="9"/>
  <c r="G239" i="9" s="1"/>
  <c r="H239" i="9" s="1"/>
  <c r="F240" i="9"/>
  <c r="G240" i="9" s="1"/>
  <c r="H240" i="9" s="1"/>
  <c r="F241" i="9"/>
  <c r="G241" i="9" s="1"/>
  <c r="H241" i="9" s="1"/>
  <c r="F242" i="9"/>
  <c r="G242" i="9" s="1"/>
  <c r="H242" i="9" s="1"/>
  <c r="F243" i="9"/>
  <c r="G243" i="9" s="1"/>
  <c r="H243" i="9" s="1"/>
  <c r="F244" i="9"/>
  <c r="G244" i="9" s="1"/>
  <c r="H244" i="9" s="1"/>
  <c r="F245" i="9"/>
  <c r="G245" i="9" s="1"/>
  <c r="H245" i="9" s="1"/>
  <c r="F246" i="9"/>
  <c r="G246" i="9" s="1"/>
  <c r="H246" i="9" s="1"/>
  <c r="F247" i="9"/>
  <c r="G247" i="9" s="1"/>
  <c r="H247" i="9" s="1"/>
  <c r="F248" i="9"/>
  <c r="G248" i="9" s="1"/>
  <c r="H248" i="9" s="1"/>
  <c r="F249" i="9"/>
  <c r="G249" i="9" s="1"/>
  <c r="H249" i="9" s="1"/>
  <c r="F250" i="9"/>
  <c r="G250" i="9" s="1"/>
  <c r="H250" i="9" s="1"/>
  <c r="F251" i="9"/>
  <c r="G251" i="9" s="1"/>
  <c r="H251" i="9" s="1"/>
  <c r="F252" i="9"/>
  <c r="G252" i="9" s="1"/>
  <c r="H252" i="9" s="1"/>
  <c r="F253" i="9"/>
  <c r="G253" i="9" s="1"/>
  <c r="H253" i="9" s="1"/>
  <c r="F254" i="9"/>
  <c r="G254" i="9" s="1"/>
  <c r="H254" i="9" s="1"/>
  <c r="F255" i="9"/>
  <c r="G255" i="9" s="1"/>
  <c r="H255" i="9" s="1"/>
  <c r="F256" i="9"/>
  <c r="G256" i="9" s="1"/>
  <c r="H256" i="9" s="1"/>
  <c r="F257" i="9"/>
  <c r="G257" i="9" s="1"/>
  <c r="H257" i="9" s="1"/>
  <c r="F258" i="9"/>
  <c r="G258" i="9" s="1"/>
  <c r="H258" i="9" s="1"/>
  <c r="F259" i="9"/>
  <c r="G259" i="9" s="1"/>
  <c r="H259" i="9" s="1"/>
  <c r="F260" i="9"/>
  <c r="G260" i="9" s="1"/>
  <c r="H260" i="9" s="1"/>
  <c r="F261" i="9"/>
  <c r="G261" i="9" s="1"/>
  <c r="H261" i="9" s="1"/>
  <c r="F262" i="9"/>
  <c r="G262" i="9" s="1"/>
  <c r="H262" i="9" s="1"/>
  <c r="F263" i="9"/>
  <c r="G263" i="9" s="1"/>
  <c r="H263" i="9" s="1"/>
  <c r="F264" i="9"/>
  <c r="G264" i="9" s="1"/>
  <c r="H264" i="9" s="1"/>
  <c r="F265" i="9"/>
  <c r="G265" i="9" s="1"/>
  <c r="H265" i="9" s="1"/>
  <c r="F266" i="9"/>
  <c r="G266" i="9" s="1"/>
  <c r="H266" i="9" s="1"/>
  <c r="F267" i="9"/>
  <c r="G267" i="9" s="1"/>
  <c r="H267" i="9" s="1"/>
  <c r="F268" i="9"/>
  <c r="G268" i="9" s="1"/>
  <c r="H268" i="9" s="1"/>
  <c r="F269" i="9"/>
  <c r="G269" i="9" s="1"/>
  <c r="H269" i="9" s="1"/>
  <c r="F270" i="9"/>
  <c r="G270" i="9" s="1"/>
  <c r="H270" i="9" s="1"/>
  <c r="F271" i="9"/>
  <c r="G271" i="9" s="1"/>
  <c r="H271" i="9" s="1"/>
  <c r="F273" i="9"/>
  <c r="G273" i="9" s="1"/>
  <c r="H273" i="9" s="1"/>
  <c r="F6" i="9"/>
  <c r="G6" i="9" s="1"/>
  <c r="H6" i="9" s="1"/>
  <c r="F7" i="9"/>
  <c r="G7" i="9" s="1"/>
  <c r="H7" i="9" s="1"/>
  <c r="F8" i="9"/>
  <c r="G8" i="9" s="1"/>
  <c r="H8" i="9" s="1"/>
  <c r="F9" i="9"/>
  <c r="G9" i="9" s="1"/>
  <c r="H9" i="9" s="1"/>
  <c r="F5" i="9"/>
  <c r="G5" i="9" s="1"/>
  <c r="H5" i="9" s="1"/>
  <c r="B17" i="1"/>
  <c r="C17" i="1"/>
  <c r="D161" i="1"/>
  <c r="E161" i="1" s="1"/>
  <c r="E135" i="1"/>
  <c r="D135" i="1"/>
  <c r="E168" i="1"/>
  <c r="D168" i="1"/>
  <c r="C168" i="1"/>
  <c r="B168" i="1"/>
  <c r="E153" i="1"/>
  <c r="D153" i="1"/>
  <c r="C153" i="1"/>
  <c r="B153" i="1"/>
  <c r="E138" i="1"/>
  <c r="D138" i="1"/>
  <c r="C138" i="1"/>
  <c r="B138" i="1"/>
  <c r="E123" i="1"/>
  <c r="D123" i="1"/>
  <c r="C123" i="1"/>
  <c r="B123" i="1"/>
  <c r="E108" i="1"/>
  <c r="D108" i="1"/>
  <c r="C108" i="1"/>
  <c r="B108" i="1"/>
  <c r="E93" i="1"/>
  <c r="D93" i="1"/>
  <c r="C93" i="1"/>
  <c r="B93" i="1"/>
  <c r="E78" i="1"/>
  <c r="D78" i="1"/>
  <c r="C78" i="1"/>
  <c r="B78" i="1"/>
  <c r="E63" i="1"/>
  <c r="D63" i="1"/>
  <c r="C63" i="1"/>
  <c r="B63" i="1"/>
  <c r="E48" i="1"/>
  <c r="D48" i="1"/>
  <c r="C48" i="1"/>
  <c r="B48" i="1"/>
  <c r="E33" i="1"/>
  <c r="D33" i="1"/>
  <c r="C33" i="1"/>
  <c r="B33" i="1"/>
  <c r="C18" i="1"/>
  <c r="D18" i="1"/>
  <c r="E18" i="1"/>
  <c r="B18" i="1"/>
  <c r="D4" i="1"/>
  <c r="E4" i="1" s="1"/>
  <c r="E133" i="1" l="1"/>
  <c r="A143" i="1"/>
  <c r="D167" i="1"/>
  <c r="E167" i="1" s="1"/>
  <c r="B182" i="1"/>
  <c r="C182" i="1"/>
  <c r="C111" i="1"/>
  <c r="D77" i="1"/>
  <c r="E77" i="1"/>
  <c r="B62" i="1"/>
  <c r="C62" i="1"/>
  <c r="D62" i="1"/>
  <c r="E62" i="1"/>
  <c r="F61" i="1"/>
  <c r="A130" i="6"/>
  <c r="B130" i="6"/>
  <c r="C130" i="6"/>
  <c r="D130" i="6"/>
  <c r="E130" i="6"/>
  <c r="F130" i="6"/>
  <c r="G130" i="6"/>
  <c r="H130" i="6"/>
  <c r="I130" i="6"/>
  <c r="J130" i="6"/>
  <c r="A131" i="6"/>
  <c r="B131" i="6"/>
  <c r="C131" i="6"/>
  <c r="D131" i="6"/>
  <c r="E131" i="6"/>
  <c r="F131" i="6"/>
  <c r="G131" i="6"/>
  <c r="H131" i="6"/>
  <c r="I131" i="6"/>
  <c r="J131" i="6"/>
  <c r="A138" i="6"/>
  <c r="C4" i="6"/>
  <c r="D4" i="6"/>
  <c r="E4" i="6"/>
  <c r="F4" i="6"/>
  <c r="G4" i="6"/>
  <c r="H4" i="6"/>
  <c r="I4" i="6"/>
  <c r="J4" i="6"/>
  <c r="C5" i="6"/>
  <c r="D5" i="6"/>
  <c r="E5" i="6"/>
  <c r="F5" i="6"/>
  <c r="G5" i="6"/>
  <c r="H5" i="6"/>
  <c r="I5" i="6"/>
  <c r="J5" i="6"/>
  <c r="D47" i="1"/>
  <c r="E47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C34" i="1"/>
  <c r="D137" i="1"/>
  <c r="E137" i="1" s="1"/>
  <c r="B92" i="1"/>
  <c r="D92" i="1" s="1"/>
  <c r="E92" i="1" s="1"/>
  <c r="C92" i="1"/>
  <c r="B34" i="1"/>
  <c r="B152" i="1"/>
  <c r="C152" i="1"/>
  <c r="D152" i="1" s="1"/>
  <c r="E152" i="1" s="1"/>
  <c r="D107" i="1"/>
  <c r="E107" i="1"/>
  <c r="B122" i="1"/>
  <c r="C122" i="1"/>
  <c r="D122" i="1" s="1"/>
  <c r="E122" i="1" s="1"/>
  <c r="B32" i="1"/>
  <c r="C32" i="1"/>
  <c r="D17" i="1"/>
  <c r="E17" i="1" s="1"/>
  <c r="A77" i="1"/>
  <c r="A32" i="1"/>
  <c r="A47" i="1"/>
  <c r="A62" i="1"/>
  <c r="A92" i="1"/>
  <c r="A107" i="1"/>
  <c r="A122" i="1"/>
  <c r="A137" i="1"/>
  <c r="A152" i="1"/>
  <c r="A182" i="1"/>
  <c r="A167" i="1"/>
  <c r="D182" i="1" l="1"/>
  <c r="E182" i="1" s="1"/>
  <c r="D32" i="1"/>
  <c r="E32" i="1" s="1"/>
  <c r="A1" i="13"/>
  <c r="D64" i="1" l="1"/>
  <c r="E64" i="1" s="1"/>
  <c r="C87" i="1" l="1"/>
  <c r="C6" i="6"/>
  <c r="D6" i="6"/>
  <c r="E6" i="6"/>
  <c r="F6" i="6"/>
  <c r="G6" i="6"/>
  <c r="H6" i="6"/>
  <c r="I6" i="6"/>
  <c r="J6" i="6"/>
  <c r="C7" i="6"/>
  <c r="D7" i="6"/>
  <c r="E7" i="6"/>
  <c r="F7" i="6"/>
  <c r="G7" i="6"/>
  <c r="H7" i="6"/>
  <c r="I7" i="6"/>
  <c r="J7" i="6"/>
  <c r="C8" i="6"/>
  <c r="D8" i="6"/>
  <c r="E8" i="6"/>
  <c r="F8" i="6"/>
  <c r="G8" i="6"/>
  <c r="H8" i="6"/>
  <c r="I8" i="6"/>
  <c r="J8" i="6"/>
  <c r="C9" i="6"/>
  <c r="D9" i="6"/>
  <c r="E9" i="6"/>
  <c r="F9" i="6"/>
  <c r="G9" i="6"/>
  <c r="H9" i="6"/>
  <c r="I9" i="6"/>
  <c r="J9" i="6"/>
  <c r="C10" i="6"/>
  <c r="D10" i="6"/>
  <c r="E10" i="6"/>
  <c r="F10" i="6"/>
  <c r="G10" i="6"/>
  <c r="H10" i="6"/>
  <c r="I10" i="6"/>
  <c r="J10" i="6"/>
  <c r="C11" i="6"/>
  <c r="D11" i="6"/>
  <c r="E11" i="6"/>
  <c r="F11" i="6"/>
  <c r="G11" i="6"/>
  <c r="H11" i="6"/>
  <c r="I11" i="6"/>
  <c r="J11" i="6"/>
  <c r="C12" i="6"/>
  <c r="D12" i="6"/>
  <c r="E12" i="6"/>
  <c r="F12" i="6"/>
  <c r="G12" i="6"/>
  <c r="H12" i="6"/>
  <c r="I12" i="6"/>
  <c r="J12" i="6"/>
  <c r="C13" i="6"/>
  <c r="D13" i="6"/>
  <c r="E13" i="6"/>
  <c r="F13" i="6"/>
  <c r="G13" i="6"/>
  <c r="H13" i="6"/>
  <c r="I13" i="6"/>
  <c r="J13" i="6"/>
  <c r="C14" i="6"/>
  <c r="D14" i="6"/>
  <c r="E14" i="6"/>
  <c r="F14" i="6"/>
  <c r="G14" i="6"/>
  <c r="H14" i="6"/>
  <c r="I14" i="6"/>
  <c r="J14" i="6"/>
  <c r="C15" i="6"/>
  <c r="D15" i="6"/>
  <c r="E15" i="6"/>
  <c r="F15" i="6"/>
  <c r="G15" i="6"/>
  <c r="H15" i="6"/>
  <c r="I15" i="6"/>
  <c r="J15" i="6"/>
  <c r="C16" i="6"/>
  <c r="D16" i="6"/>
  <c r="E16" i="6"/>
  <c r="F16" i="6"/>
  <c r="G16" i="6"/>
  <c r="H16" i="6"/>
  <c r="I16" i="6"/>
  <c r="J16" i="6"/>
  <c r="C17" i="6"/>
  <c r="D17" i="6"/>
  <c r="E17" i="6"/>
  <c r="F17" i="6"/>
  <c r="G17" i="6"/>
  <c r="H17" i="6"/>
  <c r="I17" i="6"/>
  <c r="J17" i="6"/>
  <c r="C18" i="6"/>
  <c r="D18" i="6"/>
  <c r="E18" i="6"/>
  <c r="F18" i="6"/>
  <c r="G18" i="6"/>
  <c r="H18" i="6"/>
  <c r="I18" i="6"/>
  <c r="J18" i="6"/>
  <c r="C19" i="6"/>
  <c r="D19" i="6"/>
  <c r="E19" i="6"/>
  <c r="F19" i="6"/>
  <c r="G19" i="6"/>
  <c r="H19" i="6"/>
  <c r="I19" i="6"/>
  <c r="J19" i="6"/>
  <c r="C20" i="6"/>
  <c r="D20" i="6"/>
  <c r="E20" i="6"/>
  <c r="F20" i="6"/>
  <c r="G20" i="6"/>
  <c r="H20" i="6"/>
  <c r="I20" i="6"/>
  <c r="J20" i="6"/>
  <c r="C21" i="6"/>
  <c r="D21" i="6"/>
  <c r="E21" i="6"/>
  <c r="F21" i="6"/>
  <c r="G21" i="6"/>
  <c r="H21" i="6"/>
  <c r="I21" i="6"/>
  <c r="J21" i="6"/>
  <c r="C22" i="6"/>
  <c r="D22" i="6"/>
  <c r="E22" i="6"/>
  <c r="F22" i="6"/>
  <c r="G22" i="6"/>
  <c r="H22" i="6"/>
  <c r="I22" i="6"/>
  <c r="J22" i="6"/>
  <c r="C23" i="6"/>
  <c r="D23" i="6"/>
  <c r="E23" i="6"/>
  <c r="F23" i="6"/>
  <c r="G23" i="6"/>
  <c r="H23" i="6"/>
  <c r="I23" i="6"/>
  <c r="J23" i="6"/>
  <c r="C24" i="6"/>
  <c r="D24" i="6"/>
  <c r="E24" i="6"/>
  <c r="F24" i="6"/>
  <c r="G24" i="6"/>
  <c r="H24" i="6"/>
  <c r="I24" i="6"/>
  <c r="J24" i="6"/>
  <c r="C25" i="6"/>
  <c r="D25" i="6"/>
  <c r="E25" i="6"/>
  <c r="F25" i="6"/>
  <c r="G25" i="6"/>
  <c r="H25" i="6"/>
  <c r="I25" i="6"/>
  <c r="J25" i="6"/>
  <c r="C26" i="6"/>
  <c r="D26" i="6"/>
  <c r="E26" i="6"/>
  <c r="F26" i="6"/>
  <c r="G26" i="6"/>
  <c r="H26" i="6"/>
  <c r="I26" i="6"/>
  <c r="J26" i="6"/>
  <c r="C27" i="6"/>
  <c r="D27" i="6"/>
  <c r="E27" i="6"/>
  <c r="F27" i="6"/>
  <c r="G27" i="6"/>
  <c r="H27" i="6"/>
  <c r="I27" i="6"/>
  <c r="J27" i="6"/>
  <c r="C28" i="6"/>
  <c r="D28" i="6"/>
  <c r="E28" i="6"/>
  <c r="F28" i="6"/>
  <c r="G28" i="6"/>
  <c r="H28" i="6"/>
  <c r="I28" i="6"/>
  <c r="J28" i="6"/>
  <c r="C29" i="6"/>
  <c r="D29" i="6"/>
  <c r="E29" i="6"/>
  <c r="F29" i="6"/>
  <c r="G29" i="6"/>
  <c r="H29" i="6"/>
  <c r="I29" i="6"/>
  <c r="J29" i="6"/>
  <c r="C30" i="6"/>
  <c r="D30" i="6"/>
  <c r="E30" i="6"/>
  <c r="F30" i="6"/>
  <c r="G30" i="6"/>
  <c r="H30" i="6"/>
  <c r="I30" i="6"/>
  <c r="J30" i="6"/>
  <c r="C31" i="6"/>
  <c r="D31" i="6"/>
  <c r="E31" i="6"/>
  <c r="F31" i="6"/>
  <c r="G31" i="6"/>
  <c r="H31" i="6"/>
  <c r="I31" i="6"/>
  <c r="J31" i="6"/>
  <c r="C32" i="6"/>
  <c r="D32" i="6"/>
  <c r="E32" i="6"/>
  <c r="F32" i="6"/>
  <c r="G32" i="6"/>
  <c r="H32" i="6"/>
  <c r="I32" i="6"/>
  <c r="J32" i="6"/>
  <c r="C33" i="6"/>
  <c r="D33" i="6"/>
  <c r="E33" i="6"/>
  <c r="F33" i="6"/>
  <c r="G33" i="6"/>
  <c r="H33" i="6"/>
  <c r="I33" i="6"/>
  <c r="J33" i="6"/>
  <c r="C34" i="6"/>
  <c r="D34" i="6"/>
  <c r="E34" i="6"/>
  <c r="F34" i="6"/>
  <c r="G34" i="6"/>
  <c r="H34" i="6"/>
  <c r="I34" i="6"/>
  <c r="J34" i="6"/>
  <c r="C35" i="6"/>
  <c r="D35" i="6"/>
  <c r="E35" i="6"/>
  <c r="F35" i="6"/>
  <c r="G35" i="6"/>
  <c r="H35" i="6"/>
  <c r="I35" i="6"/>
  <c r="J35" i="6"/>
  <c r="C36" i="6"/>
  <c r="D36" i="6"/>
  <c r="E36" i="6"/>
  <c r="F36" i="6"/>
  <c r="G36" i="6"/>
  <c r="H36" i="6"/>
  <c r="I36" i="6"/>
  <c r="J36" i="6"/>
  <c r="C37" i="6"/>
  <c r="D37" i="6"/>
  <c r="E37" i="6"/>
  <c r="F37" i="6"/>
  <c r="G37" i="6"/>
  <c r="H37" i="6"/>
  <c r="I37" i="6"/>
  <c r="J37" i="6"/>
  <c r="C38" i="6"/>
  <c r="D38" i="6"/>
  <c r="E38" i="6"/>
  <c r="F38" i="6"/>
  <c r="G38" i="6"/>
  <c r="H38" i="6"/>
  <c r="I38" i="6"/>
  <c r="J38" i="6"/>
  <c r="C39" i="6"/>
  <c r="D39" i="6"/>
  <c r="E39" i="6"/>
  <c r="F39" i="6"/>
  <c r="G39" i="6"/>
  <c r="H39" i="6"/>
  <c r="I39" i="6"/>
  <c r="J39" i="6"/>
  <c r="C40" i="6"/>
  <c r="D40" i="6"/>
  <c r="E40" i="6"/>
  <c r="F40" i="6"/>
  <c r="G40" i="6"/>
  <c r="H40" i="6"/>
  <c r="I40" i="6"/>
  <c r="J40" i="6"/>
  <c r="C41" i="6"/>
  <c r="D41" i="6"/>
  <c r="E41" i="6"/>
  <c r="F41" i="6"/>
  <c r="G41" i="6"/>
  <c r="H41" i="6"/>
  <c r="I41" i="6"/>
  <c r="J41" i="6"/>
  <c r="C42" i="6"/>
  <c r="D42" i="6"/>
  <c r="E42" i="6"/>
  <c r="F42" i="6"/>
  <c r="G42" i="6"/>
  <c r="H42" i="6"/>
  <c r="I42" i="6"/>
  <c r="J42" i="6"/>
  <c r="C43" i="6"/>
  <c r="D43" i="6"/>
  <c r="E43" i="6"/>
  <c r="F43" i="6"/>
  <c r="G43" i="6"/>
  <c r="H43" i="6"/>
  <c r="I43" i="6"/>
  <c r="J43" i="6"/>
  <c r="C44" i="6"/>
  <c r="D44" i="6"/>
  <c r="E44" i="6"/>
  <c r="F44" i="6"/>
  <c r="G44" i="6"/>
  <c r="H44" i="6"/>
  <c r="I44" i="6"/>
  <c r="J44" i="6"/>
  <c r="C45" i="6"/>
  <c r="D45" i="6"/>
  <c r="E45" i="6"/>
  <c r="F45" i="6"/>
  <c r="G45" i="6"/>
  <c r="H45" i="6"/>
  <c r="I45" i="6"/>
  <c r="J45" i="6"/>
  <c r="C46" i="6"/>
  <c r="D46" i="6"/>
  <c r="E46" i="6"/>
  <c r="F46" i="6"/>
  <c r="G46" i="6"/>
  <c r="H46" i="6"/>
  <c r="I46" i="6"/>
  <c r="J46" i="6"/>
  <c r="C47" i="6"/>
  <c r="D47" i="6"/>
  <c r="E47" i="6"/>
  <c r="F47" i="6"/>
  <c r="G47" i="6"/>
  <c r="H47" i="6"/>
  <c r="I47" i="6"/>
  <c r="J47" i="6"/>
  <c r="C48" i="6"/>
  <c r="D48" i="6"/>
  <c r="E48" i="6"/>
  <c r="F48" i="6"/>
  <c r="G48" i="6"/>
  <c r="H48" i="6"/>
  <c r="I48" i="6"/>
  <c r="J48" i="6"/>
  <c r="C49" i="6"/>
  <c r="D49" i="6"/>
  <c r="E49" i="6"/>
  <c r="F49" i="6"/>
  <c r="G49" i="6"/>
  <c r="H49" i="6"/>
  <c r="I49" i="6"/>
  <c r="J49" i="6"/>
  <c r="C50" i="6"/>
  <c r="D50" i="6"/>
  <c r="E50" i="6"/>
  <c r="F50" i="6"/>
  <c r="G50" i="6"/>
  <c r="H50" i="6"/>
  <c r="I50" i="6"/>
  <c r="J50" i="6"/>
  <c r="C51" i="6"/>
  <c r="D51" i="6"/>
  <c r="E51" i="6"/>
  <c r="F51" i="6"/>
  <c r="G51" i="6"/>
  <c r="H51" i="6"/>
  <c r="I51" i="6"/>
  <c r="J51" i="6"/>
  <c r="C52" i="6"/>
  <c r="D52" i="6"/>
  <c r="E52" i="6"/>
  <c r="F52" i="6"/>
  <c r="G52" i="6"/>
  <c r="H52" i="6"/>
  <c r="I52" i="6"/>
  <c r="J52" i="6"/>
  <c r="C53" i="6"/>
  <c r="D53" i="6"/>
  <c r="E53" i="6"/>
  <c r="F53" i="6"/>
  <c r="G53" i="6"/>
  <c r="H53" i="6"/>
  <c r="I53" i="6"/>
  <c r="J53" i="6"/>
  <c r="C54" i="6"/>
  <c r="D54" i="6"/>
  <c r="E54" i="6"/>
  <c r="F54" i="6"/>
  <c r="G54" i="6"/>
  <c r="H54" i="6"/>
  <c r="I54" i="6"/>
  <c r="J54" i="6"/>
  <c r="C55" i="6"/>
  <c r="D55" i="6"/>
  <c r="E55" i="6"/>
  <c r="F55" i="6"/>
  <c r="G55" i="6"/>
  <c r="H55" i="6"/>
  <c r="I55" i="6"/>
  <c r="J55" i="6"/>
  <c r="C56" i="6"/>
  <c r="D56" i="6"/>
  <c r="E56" i="6"/>
  <c r="F56" i="6"/>
  <c r="G56" i="6"/>
  <c r="H56" i="6"/>
  <c r="I56" i="6"/>
  <c r="J56" i="6"/>
  <c r="C57" i="6"/>
  <c r="D57" i="6"/>
  <c r="E57" i="6"/>
  <c r="F57" i="6"/>
  <c r="G57" i="6"/>
  <c r="H57" i="6"/>
  <c r="I57" i="6"/>
  <c r="J57" i="6"/>
  <c r="C58" i="6"/>
  <c r="D58" i="6"/>
  <c r="E58" i="6"/>
  <c r="F58" i="6"/>
  <c r="G58" i="6"/>
  <c r="H58" i="6"/>
  <c r="I58" i="6"/>
  <c r="J58" i="6"/>
  <c r="C59" i="6"/>
  <c r="D59" i="6"/>
  <c r="E59" i="6"/>
  <c r="F59" i="6"/>
  <c r="G59" i="6"/>
  <c r="H59" i="6"/>
  <c r="I59" i="6"/>
  <c r="J59" i="6"/>
  <c r="C60" i="6"/>
  <c r="D60" i="6"/>
  <c r="E60" i="6"/>
  <c r="F60" i="6"/>
  <c r="G60" i="6"/>
  <c r="H60" i="6"/>
  <c r="I60" i="6"/>
  <c r="J60" i="6"/>
  <c r="C61" i="6"/>
  <c r="D61" i="6"/>
  <c r="E61" i="6"/>
  <c r="F61" i="6"/>
  <c r="G61" i="6"/>
  <c r="H61" i="6"/>
  <c r="I61" i="6"/>
  <c r="J61" i="6"/>
  <c r="C62" i="6"/>
  <c r="D62" i="6"/>
  <c r="E62" i="6"/>
  <c r="F62" i="6"/>
  <c r="G62" i="6"/>
  <c r="H62" i="6"/>
  <c r="I62" i="6"/>
  <c r="J62" i="6"/>
  <c r="C63" i="6"/>
  <c r="D63" i="6"/>
  <c r="E63" i="6"/>
  <c r="F63" i="6"/>
  <c r="G63" i="6"/>
  <c r="H63" i="6"/>
  <c r="I63" i="6"/>
  <c r="J63" i="6"/>
  <c r="C64" i="6"/>
  <c r="D64" i="6"/>
  <c r="E64" i="6"/>
  <c r="F64" i="6"/>
  <c r="G64" i="6"/>
  <c r="H64" i="6"/>
  <c r="I64" i="6"/>
  <c r="J64" i="6"/>
  <c r="C65" i="6"/>
  <c r="D65" i="6"/>
  <c r="E65" i="6"/>
  <c r="F65" i="6"/>
  <c r="G65" i="6"/>
  <c r="H65" i="6"/>
  <c r="I65" i="6"/>
  <c r="J65" i="6"/>
  <c r="C66" i="6"/>
  <c r="D66" i="6"/>
  <c r="E66" i="6"/>
  <c r="F66" i="6"/>
  <c r="G66" i="6"/>
  <c r="H66" i="6"/>
  <c r="I66" i="6"/>
  <c r="J66" i="6"/>
  <c r="C67" i="6"/>
  <c r="D67" i="6"/>
  <c r="E67" i="6"/>
  <c r="F67" i="6"/>
  <c r="G67" i="6"/>
  <c r="H67" i="6"/>
  <c r="I67" i="6"/>
  <c r="J67" i="6"/>
  <c r="C68" i="6"/>
  <c r="D68" i="6"/>
  <c r="E68" i="6"/>
  <c r="F68" i="6"/>
  <c r="G68" i="6"/>
  <c r="H68" i="6"/>
  <c r="I68" i="6"/>
  <c r="J68" i="6"/>
  <c r="C69" i="6"/>
  <c r="D69" i="6"/>
  <c r="E69" i="6"/>
  <c r="F69" i="6"/>
  <c r="G69" i="6"/>
  <c r="H69" i="6"/>
  <c r="I69" i="6"/>
  <c r="J69" i="6"/>
  <c r="C70" i="6"/>
  <c r="D70" i="6"/>
  <c r="E70" i="6"/>
  <c r="F70" i="6"/>
  <c r="G70" i="6"/>
  <c r="H70" i="6"/>
  <c r="I70" i="6"/>
  <c r="J70" i="6"/>
  <c r="C71" i="6"/>
  <c r="D71" i="6"/>
  <c r="E71" i="6"/>
  <c r="F71" i="6"/>
  <c r="G71" i="6"/>
  <c r="H71" i="6"/>
  <c r="I71" i="6"/>
  <c r="J71" i="6"/>
  <c r="C72" i="6"/>
  <c r="D72" i="6"/>
  <c r="E72" i="6"/>
  <c r="F72" i="6"/>
  <c r="G72" i="6"/>
  <c r="H72" i="6"/>
  <c r="I72" i="6"/>
  <c r="J72" i="6"/>
  <c r="C73" i="6"/>
  <c r="D73" i="6"/>
  <c r="E73" i="6"/>
  <c r="F73" i="6"/>
  <c r="G73" i="6"/>
  <c r="H73" i="6"/>
  <c r="I73" i="6"/>
  <c r="J73" i="6"/>
  <c r="C74" i="6"/>
  <c r="D74" i="6"/>
  <c r="E74" i="6"/>
  <c r="F74" i="6"/>
  <c r="G74" i="6"/>
  <c r="H74" i="6"/>
  <c r="I74" i="6"/>
  <c r="J74" i="6"/>
  <c r="C75" i="6"/>
  <c r="D75" i="6"/>
  <c r="E75" i="6"/>
  <c r="F75" i="6"/>
  <c r="G75" i="6"/>
  <c r="H75" i="6"/>
  <c r="I75" i="6"/>
  <c r="J75" i="6"/>
  <c r="C76" i="6"/>
  <c r="D76" i="6"/>
  <c r="E76" i="6"/>
  <c r="F76" i="6"/>
  <c r="G76" i="6"/>
  <c r="H76" i="6"/>
  <c r="I76" i="6"/>
  <c r="J76" i="6"/>
  <c r="C77" i="6"/>
  <c r="D77" i="6"/>
  <c r="E77" i="6"/>
  <c r="F77" i="6"/>
  <c r="G77" i="6"/>
  <c r="H77" i="6"/>
  <c r="I77" i="6"/>
  <c r="J77" i="6"/>
  <c r="C78" i="6"/>
  <c r="D78" i="6"/>
  <c r="E78" i="6"/>
  <c r="F78" i="6"/>
  <c r="G78" i="6"/>
  <c r="H78" i="6"/>
  <c r="I78" i="6"/>
  <c r="J78" i="6"/>
  <c r="C79" i="6"/>
  <c r="D79" i="6"/>
  <c r="E79" i="6"/>
  <c r="F79" i="6"/>
  <c r="G79" i="6"/>
  <c r="H79" i="6"/>
  <c r="I79" i="6"/>
  <c r="J79" i="6"/>
  <c r="C80" i="6"/>
  <c r="D80" i="6"/>
  <c r="E80" i="6"/>
  <c r="F80" i="6"/>
  <c r="G80" i="6"/>
  <c r="H80" i="6"/>
  <c r="I80" i="6"/>
  <c r="J80" i="6"/>
  <c r="C81" i="6"/>
  <c r="D81" i="6"/>
  <c r="E81" i="6"/>
  <c r="F81" i="6"/>
  <c r="G81" i="6"/>
  <c r="H81" i="6"/>
  <c r="I81" i="6"/>
  <c r="J81" i="6"/>
  <c r="C82" i="6"/>
  <c r="D82" i="6"/>
  <c r="E82" i="6"/>
  <c r="F82" i="6"/>
  <c r="G82" i="6"/>
  <c r="H82" i="6"/>
  <c r="I82" i="6"/>
  <c r="J82" i="6"/>
  <c r="C83" i="6"/>
  <c r="D83" i="6"/>
  <c r="E83" i="6"/>
  <c r="F83" i="6"/>
  <c r="G83" i="6"/>
  <c r="H83" i="6"/>
  <c r="I83" i="6"/>
  <c r="J83" i="6"/>
  <c r="C84" i="6"/>
  <c r="D84" i="6"/>
  <c r="E84" i="6"/>
  <c r="F84" i="6"/>
  <c r="G84" i="6"/>
  <c r="H84" i="6"/>
  <c r="I84" i="6"/>
  <c r="J84" i="6"/>
  <c r="C85" i="6"/>
  <c r="D85" i="6"/>
  <c r="E85" i="6"/>
  <c r="F85" i="6"/>
  <c r="G85" i="6"/>
  <c r="H85" i="6"/>
  <c r="I85" i="6"/>
  <c r="J85" i="6"/>
  <c r="C86" i="6"/>
  <c r="D86" i="6"/>
  <c r="E86" i="6"/>
  <c r="F86" i="6"/>
  <c r="G86" i="6"/>
  <c r="H86" i="6"/>
  <c r="I86" i="6"/>
  <c r="J86" i="6"/>
  <c r="C87" i="6"/>
  <c r="D87" i="6"/>
  <c r="E87" i="6"/>
  <c r="F87" i="6"/>
  <c r="G87" i="6"/>
  <c r="H87" i="6"/>
  <c r="I87" i="6"/>
  <c r="J87" i="6"/>
  <c r="C88" i="6"/>
  <c r="D88" i="6"/>
  <c r="E88" i="6"/>
  <c r="F88" i="6"/>
  <c r="G88" i="6"/>
  <c r="H88" i="6"/>
  <c r="I88" i="6"/>
  <c r="J88" i="6"/>
  <c r="C89" i="6"/>
  <c r="D89" i="6"/>
  <c r="E89" i="6"/>
  <c r="F89" i="6"/>
  <c r="G89" i="6"/>
  <c r="H89" i="6"/>
  <c r="I89" i="6"/>
  <c r="J89" i="6"/>
  <c r="C90" i="6"/>
  <c r="D90" i="6"/>
  <c r="E90" i="6"/>
  <c r="F90" i="6"/>
  <c r="G90" i="6"/>
  <c r="H90" i="6"/>
  <c r="I90" i="6"/>
  <c r="J90" i="6"/>
  <c r="C91" i="6"/>
  <c r="D91" i="6"/>
  <c r="E91" i="6"/>
  <c r="F91" i="6"/>
  <c r="G91" i="6"/>
  <c r="H91" i="6"/>
  <c r="I91" i="6"/>
  <c r="J91" i="6"/>
  <c r="C92" i="6"/>
  <c r="D92" i="6"/>
  <c r="E92" i="6"/>
  <c r="F92" i="6"/>
  <c r="G92" i="6"/>
  <c r="H92" i="6"/>
  <c r="I92" i="6"/>
  <c r="J92" i="6"/>
  <c r="C93" i="6"/>
  <c r="D93" i="6"/>
  <c r="E93" i="6"/>
  <c r="F93" i="6"/>
  <c r="G93" i="6"/>
  <c r="H93" i="6"/>
  <c r="I93" i="6"/>
  <c r="J93" i="6"/>
  <c r="C94" i="6"/>
  <c r="D94" i="6"/>
  <c r="E94" i="6"/>
  <c r="F94" i="6"/>
  <c r="G94" i="6"/>
  <c r="H94" i="6"/>
  <c r="I94" i="6"/>
  <c r="J94" i="6"/>
  <c r="C95" i="6"/>
  <c r="D95" i="6"/>
  <c r="E95" i="6"/>
  <c r="F95" i="6"/>
  <c r="G95" i="6"/>
  <c r="H95" i="6"/>
  <c r="I95" i="6"/>
  <c r="J95" i="6"/>
  <c r="C96" i="6"/>
  <c r="D96" i="6"/>
  <c r="E96" i="6"/>
  <c r="F96" i="6"/>
  <c r="G96" i="6"/>
  <c r="H96" i="6"/>
  <c r="I96" i="6"/>
  <c r="J96" i="6"/>
  <c r="C97" i="6"/>
  <c r="D97" i="6"/>
  <c r="E97" i="6"/>
  <c r="F97" i="6"/>
  <c r="G97" i="6"/>
  <c r="H97" i="6"/>
  <c r="I97" i="6"/>
  <c r="J97" i="6"/>
  <c r="C98" i="6"/>
  <c r="D98" i="6"/>
  <c r="E98" i="6"/>
  <c r="F98" i="6"/>
  <c r="G98" i="6"/>
  <c r="H98" i="6"/>
  <c r="I98" i="6"/>
  <c r="J98" i="6"/>
  <c r="C99" i="6"/>
  <c r="D99" i="6"/>
  <c r="E99" i="6"/>
  <c r="F99" i="6"/>
  <c r="G99" i="6"/>
  <c r="H99" i="6"/>
  <c r="I99" i="6"/>
  <c r="J99" i="6"/>
  <c r="C100" i="6"/>
  <c r="D100" i="6"/>
  <c r="E100" i="6"/>
  <c r="F100" i="6"/>
  <c r="G100" i="6"/>
  <c r="H100" i="6"/>
  <c r="I100" i="6"/>
  <c r="J100" i="6"/>
  <c r="C101" i="6"/>
  <c r="D101" i="6"/>
  <c r="E101" i="6"/>
  <c r="F101" i="6"/>
  <c r="G101" i="6"/>
  <c r="H101" i="6"/>
  <c r="I101" i="6"/>
  <c r="J101" i="6"/>
  <c r="C102" i="6"/>
  <c r="D102" i="6"/>
  <c r="E102" i="6"/>
  <c r="F102" i="6"/>
  <c r="G102" i="6"/>
  <c r="H102" i="6"/>
  <c r="I102" i="6"/>
  <c r="J102" i="6"/>
  <c r="C103" i="6"/>
  <c r="D103" i="6"/>
  <c r="E103" i="6"/>
  <c r="F103" i="6"/>
  <c r="G103" i="6"/>
  <c r="H103" i="6"/>
  <c r="I103" i="6"/>
  <c r="J103" i="6"/>
  <c r="C104" i="6"/>
  <c r="D104" i="6"/>
  <c r="E104" i="6"/>
  <c r="F104" i="6"/>
  <c r="G104" i="6"/>
  <c r="H104" i="6"/>
  <c r="I104" i="6"/>
  <c r="J104" i="6"/>
  <c r="C105" i="6"/>
  <c r="D105" i="6"/>
  <c r="E105" i="6"/>
  <c r="F105" i="6"/>
  <c r="G105" i="6"/>
  <c r="H105" i="6"/>
  <c r="I105" i="6"/>
  <c r="J105" i="6"/>
  <c r="C106" i="6"/>
  <c r="D106" i="6"/>
  <c r="E106" i="6"/>
  <c r="F106" i="6"/>
  <c r="G106" i="6"/>
  <c r="H106" i="6"/>
  <c r="I106" i="6"/>
  <c r="J106" i="6"/>
  <c r="C107" i="6"/>
  <c r="D107" i="6"/>
  <c r="E107" i="6"/>
  <c r="F107" i="6"/>
  <c r="G107" i="6"/>
  <c r="H107" i="6"/>
  <c r="I107" i="6"/>
  <c r="J107" i="6"/>
  <c r="C108" i="6"/>
  <c r="D108" i="6"/>
  <c r="E108" i="6"/>
  <c r="F108" i="6"/>
  <c r="G108" i="6"/>
  <c r="H108" i="6"/>
  <c r="I108" i="6"/>
  <c r="J108" i="6"/>
  <c r="C109" i="6"/>
  <c r="D109" i="6"/>
  <c r="E109" i="6"/>
  <c r="F109" i="6"/>
  <c r="G109" i="6"/>
  <c r="H109" i="6"/>
  <c r="I109" i="6"/>
  <c r="J109" i="6"/>
  <c r="C110" i="6"/>
  <c r="D110" i="6"/>
  <c r="E110" i="6"/>
  <c r="F110" i="6"/>
  <c r="G110" i="6"/>
  <c r="H110" i="6"/>
  <c r="I110" i="6"/>
  <c r="J110" i="6"/>
  <c r="C111" i="6"/>
  <c r="D111" i="6"/>
  <c r="E111" i="6"/>
  <c r="F111" i="6"/>
  <c r="G111" i="6"/>
  <c r="H111" i="6"/>
  <c r="I111" i="6"/>
  <c r="J111" i="6"/>
  <c r="C112" i="6"/>
  <c r="D112" i="6"/>
  <c r="E112" i="6"/>
  <c r="F112" i="6"/>
  <c r="G112" i="6"/>
  <c r="H112" i="6"/>
  <c r="I112" i="6"/>
  <c r="J112" i="6"/>
  <c r="C113" i="6"/>
  <c r="D113" i="6"/>
  <c r="E113" i="6"/>
  <c r="F113" i="6"/>
  <c r="G113" i="6"/>
  <c r="H113" i="6"/>
  <c r="I113" i="6"/>
  <c r="J113" i="6"/>
  <c r="C114" i="6"/>
  <c r="D114" i="6"/>
  <c r="E114" i="6"/>
  <c r="F114" i="6"/>
  <c r="G114" i="6"/>
  <c r="H114" i="6"/>
  <c r="I114" i="6"/>
  <c r="J114" i="6"/>
  <c r="C115" i="6"/>
  <c r="D115" i="6"/>
  <c r="E115" i="6"/>
  <c r="F115" i="6"/>
  <c r="G115" i="6"/>
  <c r="H115" i="6"/>
  <c r="I115" i="6"/>
  <c r="J115" i="6"/>
  <c r="C116" i="6"/>
  <c r="D116" i="6"/>
  <c r="E116" i="6"/>
  <c r="F116" i="6"/>
  <c r="G116" i="6"/>
  <c r="H116" i="6"/>
  <c r="I116" i="6"/>
  <c r="J116" i="6"/>
  <c r="C117" i="6"/>
  <c r="D117" i="6"/>
  <c r="E117" i="6"/>
  <c r="F117" i="6"/>
  <c r="G117" i="6"/>
  <c r="H117" i="6"/>
  <c r="I117" i="6"/>
  <c r="J117" i="6"/>
  <c r="C118" i="6"/>
  <c r="D118" i="6"/>
  <c r="E118" i="6"/>
  <c r="F118" i="6"/>
  <c r="G118" i="6"/>
  <c r="H118" i="6"/>
  <c r="I118" i="6"/>
  <c r="J118" i="6"/>
  <c r="C119" i="6"/>
  <c r="D119" i="6"/>
  <c r="E119" i="6"/>
  <c r="F119" i="6"/>
  <c r="G119" i="6"/>
  <c r="H119" i="6"/>
  <c r="I119" i="6"/>
  <c r="J119" i="6"/>
  <c r="C120" i="6"/>
  <c r="D120" i="6"/>
  <c r="E120" i="6"/>
  <c r="F120" i="6"/>
  <c r="G120" i="6"/>
  <c r="H120" i="6"/>
  <c r="I120" i="6"/>
  <c r="J120" i="6"/>
  <c r="C121" i="6"/>
  <c r="D121" i="6"/>
  <c r="E121" i="6"/>
  <c r="F121" i="6"/>
  <c r="G121" i="6"/>
  <c r="H121" i="6"/>
  <c r="I121" i="6"/>
  <c r="J121" i="6"/>
  <c r="C122" i="6"/>
  <c r="D122" i="6"/>
  <c r="E122" i="6"/>
  <c r="F122" i="6"/>
  <c r="G122" i="6"/>
  <c r="H122" i="6"/>
  <c r="I122" i="6"/>
  <c r="J122" i="6"/>
  <c r="C123" i="6"/>
  <c r="D123" i="6"/>
  <c r="E123" i="6"/>
  <c r="F123" i="6"/>
  <c r="G123" i="6"/>
  <c r="H123" i="6"/>
  <c r="I123" i="6"/>
  <c r="J123" i="6"/>
  <c r="C124" i="6"/>
  <c r="D124" i="6"/>
  <c r="E124" i="6"/>
  <c r="F124" i="6"/>
  <c r="G124" i="6"/>
  <c r="H124" i="6"/>
  <c r="I124" i="6"/>
  <c r="J124" i="6"/>
  <c r="C125" i="6"/>
  <c r="D125" i="6"/>
  <c r="E125" i="6"/>
  <c r="F125" i="6"/>
  <c r="G125" i="6"/>
  <c r="H125" i="6"/>
  <c r="I125" i="6"/>
  <c r="J125" i="6"/>
  <c r="C126" i="6"/>
  <c r="D126" i="6"/>
  <c r="E126" i="6"/>
  <c r="F126" i="6"/>
  <c r="G126" i="6"/>
  <c r="H126" i="6"/>
  <c r="I126" i="6"/>
  <c r="J126" i="6"/>
  <c r="C127" i="6"/>
  <c r="D127" i="6"/>
  <c r="E127" i="6"/>
  <c r="F127" i="6"/>
  <c r="G127" i="6"/>
  <c r="H127" i="6"/>
  <c r="I127" i="6"/>
  <c r="J127" i="6"/>
  <c r="C128" i="6"/>
  <c r="D128" i="6"/>
  <c r="E128" i="6"/>
  <c r="F128" i="6"/>
  <c r="G128" i="6"/>
  <c r="H128" i="6"/>
  <c r="I128" i="6"/>
  <c r="J128" i="6"/>
  <c r="C129" i="6"/>
  <c r="D129" i="6"/>
  <c r="E129" i="6"/>
  <c r="F129" i="6"/>
  <c r="G129" i="6"/>
  <c r="H129" i="6"/>
  <c r="I129" i="6"/>
  <c r="J129" i="6"/>
  <c r="A30" i="3" l="1"/>
  <c r="A120" i="6"/>
  <c r="B120" i="6"/>
  <c r="A121" i="6"/>
  <c r="B121" i="6"/>
  <c r="A122" i="6"/>
  <c r="B122" i="6"/>
  <c r="A123" i="6"/>
  <c r="B123" i="6"/>
  <c r="A124" i="6"/>
  <c r="B124" i="6"/>
  <c r="A125" i="6"/>
  <c r="B125" i="6"/>
  <c r="A126" i="6"/>
  <c r="B126" i="6"/>
  <c r="A127" i="6"/>
  <c r="B127" i="6"/>
  <c r="A128" i="6"/>
  <c r="B128" i="6"/>
  <c r="A129" i="6"/>
  <c r="B129" i="6"/>
  <c r="D125" i="1" l="1"/>
  <c r="E125" i="1" s="1"/>
  <c r="D126" i="1"/>
  <c r="D127" i="1"/>
  <c r="E127" i="1" s="1"/>
  <c r="D128" i="1"/>
  <c r="E128" i="1" s="1"/>
  <c r="D129" i="1"/>
  <c r="E129" i="1" s="1"/>
  <c r="D130" i="1"/>
  <c r="D131" i="1"/>
  <c r="D132" i="1"/>
  <c r="E132" i="1" s="1"/>
  <c r="D133" i="1"/>
  <c r="D134" i="1"/>
  <c r="D136" i="1"/>
  <c r="E136" i="1" s="1"/>
  <c r="B61" i="1"/>
  <c r="D166" i="1"/>
  <c r="E166" i="1" s="1"/>
  <c r="B140" i="1"/>
  <c r="C140" i="1"/>
  <c r="B141" i="1"/>
  <c r="C141" i="1"/>
  <c r="B142" i="1"/>
  <c r="C142" i="1"/>
  <c r="D142" i="1" s="1"/>
  <c r="E142" i="1" s="1"/>
  <c r="B143" i="1"/>
  <c r="C143" i="1"/>
  <c r="B144" i="1"/>
  <c r="C144" i="1"/>
  <c r="B145" i="1"/>
  <c r="C145" i="1"/>
  <c r="D145" i="1" s="1"/>
  <c r="B146" i="1"/>
  <c r="C146" i="1"/>
  <c r="D146" i="1" s="1"/>
  <c r="B147" i="1"/>
  <c r="C147" i="1"/>
  <c r="B148" i="1"/>
  <c r="C148" i="1"/>
  <c r="B149" i="1"/>
  <c r="C149" i="1"/>
  <c r="D149" i="1" s="1"/>
  <c r="B150" i="1"/>
  <c r="C150" i="1"/>
  <c r="D150" i="1" s="1"/>
  <c r="E150" i="1" s="1"/>
  <c r="B151" i="1"/>
  <c r="C151" i="1"/>
  <c r="B117" i="1"/>
  <c r="C117" i="1"/>
  <c r="B118" i="1"/>
  <c r="C118" i="1"/>
  <c r="D118" i="1" s="1"/>
  <c r="E118" i="1" s="1"/>
  <c r="B119" i="1"/>
  <c r="C119" i="1"/>
  <c r="D119" i="1" s="1"/>
  <c r="E119" i="1" s="1"/>
  <c r="B120" i="1"/>
  <c r="C120" i="1"/>
  <c r="B121" i="1"/>
  <c r="C121" i="1"/>
  <c r="D121" i="1" s="1"/>
  <c r="E121" i="1" s="1"/>
  <c r="D102" i="1"/>
  <c r="E102" i="1" s="1"/>
  <c r="D103" i="1"/>
  <c r="E103" i="1" s="1"/>
  <c r="D104" i="1"/>
  <c r="E104" i="1"/>
  <c r="D105" i="1"/>
  <c r="E105" i="1" s="1"/>
  <c r="D106" i="1"/>
  <c r="E106" i="1" s="1"/>
  <c r="C91" i="1"/>
  <c r="B91" i="1"/>
  <c r="D76" i="1"/>
  <c r="E76" i="1" s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1" i="1"/>
  <c r="A150" i="1"/>
  <c r="A149" i="1"/>
  <c r="A148" i="1"/>
  <c r="A147" i="1"/>
  <c r="A146" i="1"/>
  <c r="A145" i="1"/>
  <c r="A144" i="1"/>
  <c r="A142" i="1"/>
  <c r="A141" i="1"/>
  <c r="A140" i="1"/>
  <c r="A139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6" i="1"/>
  <c r="A35" i="1"/>
  <c r="A36" i="1"/>
  <c r="A37" i="1"/>
  <c r="A38" i="1"/>
  <c r="A39" i="1"/>
  <c r="A40" i="1"/>
  <c r="A41" i="1"/>
  <c r="A42" i="1"/>
  <c r="A43" i="1"/>
  <c r="A44" i="1"/>
  <c r="A45" i="1"/>
  <c r="A20" i="1"/>
  <c r="A19" i="1"/>
  <c r="B31" i="1"/>
  <c r="C31" i="1"/>
  <c r="A31" i="1"/>
  <c r="B181" i="1"/>
  <c r="C181" i="1"/>
  <c r="D16" i="1"/>
  <c r="E16" i="1" s="1"/>
  <c r="D148" i="1" l="1"/>
  <c r="E148" i="1" s="1"/>
  <c r="D117" i="1"/>
  <c r="E117" i="1" s="1"/>
  <c r="D144" i="1"/>
  <c r="E144" i="1" s="1"/>
  <c r="D181" i="1"/>
  <c r="E181" i="1" s="1"/>
  <c r="D140" i="1"/>
  <c r="E140" i="1" s="1"/>
  <c r="D120" i="1"/>
  <c r="E120" i="1" s="1"/>
  <c r="D141" i="1"/>
  <c r="D31" i="1"/>
  <c r="E31" i="1" s="1"/>
  <c r="D91" i="1"/>
  <c r="E91" i="1" s="1"/>
  <c r="C61" i="1"/>
  <c r="D61" i="1" s="1"/>
  <c r="E61" i="1" s="1"/>
  <c r="D46" i="1"/>
  <c r="E46" i="1" s="1"/>
  <c r="D151" i="1"/>
  <c r="E151" i="1" s="1"/>
  <c r="D147" i="1"/>
  <c r="E147" i="1" s="1"/>
  <c r="D143" i="1"/>
  <c r="E143" i="1" s="1"/>
  <c r="C30" i="1" l="1"/>
  <c r="D15" i="1"/>
  <c r="C24" i="1" l="1"/>
  <c r="C19" i="1"/>
  <c r="C22" i="1"/>
  <c r="A4" i="6"/>
  <c r="A119" i="6"/>
  <c r="B119" i="6"/>
  <c r="A105" i="6"/>
  <c r="B105" i="6"/>
  <c r="A106" i="6"/>
  <c r="B106" i="6"/>
  <c r="A107" i="6"/>
  <c r="B107" i="6"/>
  <c r="A108" i="6"/>
  <c r="B108" i="6"/>
  <c r="A109" i="6"/>
  <c r="B109" i="6"/>
  <c r="A110" i="6"/>
  <c r="B110" i="6"/>
  <c r="A111" i="6"/>
  <c r="B111" i="6"/>
  <c r="A112" i="6"/>
  <c r="B112" i="6"/>
  <c r="A113" i="6"/>
  <c r="B113" i="6"/>
  <c r="A114" i="6"/>
  <c r="B114" i="6"/>
  <c r="A115" i="6"/>
  <c r="B115" i="6"/>
  <c r="A116" i="6"/>
  <c r="B116" i="6"/>
  <c r="A117" i="6"/>
  <c r="B117" i="6"/>
  <c r="A118" i="6"/>
  <c r="B118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5" i="6"/>
  <c r="D155" i="1" l="1"/>
  <c r="E155" i="1" s="1"/>
  <c r="D156" i="1"/>
  <c r="E156" i="1" s="1"/>
  <c r="D157" i="1"/>
  <c r="E157" i="1" s="1"/>
  <c r="D158" i="1"/>
  <c r="E158" i="1" s="1"/>
  <c r="D159" i="1"/>
  <c r="E159" i="1" s="1"/>
  <c r="D160" i="1"/>
  <c r="E160" i="1" s="1"/>
  <c r="D162" i="1"/>
  <c r="E162" i="1" s="1"/>
  <c r="D163" i="1"/>
  <c r="E163" i="1" s="1"/>
  <c r="D164" i="1"/>
  <c r="E164" i="1" s="1"/>
  <c r="D165" i="1"/>
  <c r="E165" i="1" s="1"/>
  <c r="B170" i="1"/>
  <c r="C170" i="1"/>
  <c r="B171" i="1"/>
  <c r="C171" i="1"/>
  <c r="D171" i="1" s="1"/>
  <c r="E171" i="1" s="1"/>
  <c r="B172" i="1"/>
  <c r="C172" i="1"/>
  <c r="B173" i="1"/>
  <c r="C173" i="1"/>
  <c r="B174" i="1"/>
  <c r="C174" i="1"/>
  <c r="B175" i="1"/>
  <c r="C175" i="1"/>
  <c r="D175" i="1" s="1"/>
  <c r="E175" i="1" s="1"/>
  <c r="B176" i="1"/>
  <c r="B177" i="1"/>
  <c r="C177" i="1"/>
  <c r="B178" i="1"/>
  <c r="C178" i="1"/>
  <c r="B179" i="1"/>
  <c r="C179" i="1"/>
  <c r="D179" i="1" s="1"/>
  <c r="E179" i="1" s="1"/>
  <c r="B180" i="1"/>
  <c r="C180" i="1"/>
  <c r="C169" i="1"/>
  <c r="B169" i="1"/>
  <c r="C139" i="1"/>
  <c r="B139" i="1"/>
  <c r="B110" i="1"/>
  <c r="C110" i="1"/>
  <c r="B111" i="1"/>
  <c r="B112" i="1"/>
  <c r="C112" i="1"/>
  <c r="B113" i="1"/>
  <c r="C113" i="1"/>
  <c r="B114" i="1"/>
  <c r="C114" i="1"/>
  <c r="B115" i="1"/>
  <c r="C115" i="1"/>
  <c r="B116" i="1"/>
  <c r="C116" i="1"/>
  <c r="C109" i="1"/>
  <c r="B109" i="1"/>
  <c r="C80" i="1"/>
  <c r="C81" i="1"/>
  <c r="C82" i="1"/>
  <c r="C83" i="1"/>
  <c r="C84" i="1"/>
  <c r="C85" i="1"/>
  <c r="C86" i="1"/>
  <c r="C88" i="1"/>
  <c r="C89" i="1"/>
  <c r="C90" i="1"/>
  <c r="C79" i="1"/>
  <c r="B80" i="1"/>
  <c r="B81" i="1"/>
  <c r="B82" i="1"/>
  <c r="B83" i="1"/>
  <c r="B84" i="1"/>
  <c r="B85" i="1"/>
  <c r="B86" i="1"/>
  <c r="B87" i="1"/>
  <c r="B88" i="1"/>
  <c r="B89" i="1"/>
  <c r="B90" i="1"/>
  <c r="B79" i="1"/>
  <c r="B50" i="1"/>
  <c r="B51" i="1"/>
  <c r="B52" i="1"/>
  <c r="B53" i="1"/>
  <c r="B54" i="1"/>
  <c r="B55" i="1"/>
  <c r="B56" i="1"/>
  <c r="B57" i="1"/>
  <c r="B58" i="1"/>
  <c r="B59" i="1"/>
  <c r="B60" i="1"/>
  <c r="B49" i="1"/>
  <c r="C50" i="1"/>
  <c r="C51" i="1"/>
  <c r="C52" i="1"/>
  <c r="C53" i="1"/>
  <c r="C54" i="1"/>
  <c r="C55" i="1"/>
  <c r="C56" i="1"/>
  <c r="C57" i="1"/>
  <c r="C58" i="1"/>
  <c r="C59" i="1"/>
  <c r="C60" i="1"/>
  <c r="C49" i="1"/>
  <c r="B20" i="1"/>
  <c r="B21" i="1"/>
  <c r="B22" i="1"/>
  <c r="B23" i="1"/>
  <c r="B24" i="1"/>
  <c r="B25" i="1"/>
  <c r="B26" i="1"/>
  <c r="B27" i="1"/>
  <c r="B28" i="1"/>
  <c r="B29" i="1"/>
  <c r="B30" i="1"/>
  <c r="D30" i="1" s="1"/>
  <c r="B19" i="1"/>
  <c r="D19" i="1" s="1"/>
  <c r="E19" i="1" s="1"/>
  <c r="C20" i="1"/>
  <c r="C21" i="1"/>
  <c r="C23" i="1"/>
  <c r="C25" i="1"/>
  <c r="C26" i="1"/>
  <c r="C27" i="1"/>
  <c r="C28" i="1"/>
  <c r="C29" i="1"/>
  <c r="D177" i="1" l="1"/>
  <c r="E177" i="1" s="1"/>
  <c r="D173" i="1"/>
  <c r="E173" i="1" s="1"/>
  <c r="D178" i="1"/>
  <c r="E178" i="1" s="1"/>
  <c r="D174" i="1"/>
  <c r="E174" i="1" s="1"/>
  <c r="D170" i="1"/>
  <c r="E170" i="1" s="1"/>
  <c r="D180" i="1"/>
  <c r="E180" i="1" s="1"/>
  <c r="D172" i="1"/>
  <c r="E172" i="1" s="1"/>
  <c r="D169" i="1"/>
  <c r="E169" i="1" s="1"/>
  <c r="B101" i="6"/>
  <c r="B102" i="6"/>
  <c r="B103" i="6"/>
  <c r="B104" i="6"/>
  <c r="B6" i="6" l="1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5" i="6"/>
  <c r="A2" i="9"/>
  <c r="A2" i="6"/>
  <c r="A2" i="5"/>
  <c r="D154" i="1"/>
  <c r="E154" i="1" s="1"/>
  <c r="D139" i="1"/>
  <c r="E139" i="1" s="1"/>
  <c r="D124" i="1"/>
  <c r="E124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1" i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95" i="1"/>
  <c r="E95" i="1" s="1"/>
  <c r="D94" i="1"/>
  <c r="E94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A34" i="1"/>
  <c r="E30" i="1"/>
  <c r="A30" i="1"/>
  <c r="D29" i="1"/>
  <c r="E29" i="1" s="1"/>
  <c r="A29" i="1"/>
  <c r="D28" i="1"/>
  <c r="E28" i="1" s="1"/>
  <c r="A28" i="1"/>
  <c r="D27" i="1"/>
  <c r="E27" i="1" s="1"/>
  <c r="A27" i="1"/>
  <c r="D26" i="1"/>
  <c r="E26" i="1" s="1"/>
  <c r="A26" i="1"/>
  <c r="D25" i="1"/>
  <c r="E25" i="1" s="1"/>
  <c r="A25" i="1"/>
  <c r="D24" i="1"/>
  <c r="E24" i="1" s="1"/>
  <c r="A24" i="1"/>
  <c r="D23" i="1"/>
  <c r="E23" i="1" s="1"/>
  <c r="A23" i="1"/>
  <c r="D22" i="1"/>
  <c r="E22" i="1" s="1"/>
  <c r="A22" i="1"/>
  <c r="D21" i="1"/>
  <c r="E21" i="1" s="1"/>
  <c r="A21" i="1"/>
  <c r="D20" i="1"/>
  <c r="E20" i="1" s="1"/>
  <c r="E15" i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A29" i="3"/>
  <c r="A28" i="3"/>
  <c r="A25" i="3"/>
  <c r="A24" i="3"/>
  <c r="A23" i="3"/>
  <c r="A22" i="3"/>
  <c r="A21" i="3"/>
  <c r="A20" i="3"/>
  <c r="A19" i="3"/>
  <c r="A18" i="3"/>
  <c r="A17" i="3"/>
  <c r="A16" i="3"/>
  <c r="D34" i="1" l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9" i="1"/>
  <c r="E49" i="1" s="1"/>
  <c r="D50" i="1"/>
  <c r="E50" i="1" s="1"/>
  <c r="D51" i="1"/>
  <c r="E51" i="1" s="1"/>
  <c r="D52" i="1"/>
  <c r="E52" i="1" s="1"/>
  <c r="D53" i="1"/>
  <c r="E53" i="1" s="1"/>
  <c r="D54" i="1"/>
  <c r="E54" i="1" s="1"/>
  <c r="D55" i="1"/>
  <c r="E55" i="1" s="1"/>
  <c r="D56" i="1"/>
  <c r="E56" i="1" s="1"/>
  <c r="D57" i="1"/>
  <c r="E57" i="1" s="1"/>
  <c r="D58" i="1"/>
  <c r="E58" i="1" s="1"/>
  <c r="D59" i="1"/>
  <c r="E59" i="1" s="1"/>
  <c r="D60" i="1"/>
  <c r="E60" i="1" s="1"/>
</calcChain>
</file>

<file path=xl/sharedStrings.xml><?xml version="1.0" encoding="utf-8"?>
<sst xmlns="http://schemas.openxmlformats.org/spreadsheetml/2006/main" count="1176" uniqueCount="443">
  <si>
    <t>Scottish Budget 2026-27 Levels 1, 2 and 3</t>
  </si>
  <si>
    <t>Contents</t>
  </si>
  <si>
    <t>Unless otherwise noted, this spreadsheet compares this year's budget figures with the previous year's Autumn Budget Revision figures.</t>
  </si>
  <si>
    <t>TME, Resource, Capital and AME</t>
  </si>
  <si>
    <t>Table 11: Non-Cash (Ringfenced) Cash Terms</t>
  </si>
  <si>
    <t>Table 12: Non-Cash (Ringfenced) - Real Terms</t>
  </si>
  <si>
    <t>Budget 2026-27:</t>
  </si>
  <si>
    <t>Table 1: Total Managed Expenditure - Cash Terms</t>
  </si>
  <si>
    <t>2025-26 ABR - £m</t>
  </si>
  <si>
    <t>2026-27 Budget - £m</t>
  </si>
  <si>
    <t>Change 2025-26 to 2026-27 - £m</t>
  </si>
  <si>
    <t>Change 2025-26 to 2026-27 - %</t>
  </si>
  <si>
    <t>Health and Social Care</t>
  </si>
  <si>
    <t>Finance and Local Government</t>
  </si>
  <si>
    <t>Social Justice</t>
  </si>
  <si>
    <t>Education &amp; Skills</t>
  </si>
  <si>
    <t>Justice and Home Affairs</t>
  </si>
  <si>
    <t>Transport</t>
  </si>
  <si>
    <t>Deputy First Minister, Economy and Gaelic</t>
  </si>
  <si>
    <t>Housing</t>
  </si>
  <si>
    <t>Rural Affairs, Land Reform and Islands</t>
  </si>
  <si>
    <t>Climate Action and Energy</t>
  </si>
  <si>
    <t>Constitution, External Affairs and Culture</t>
  </si>
  <si>
    <t>Crown Office and Procurator Fiscal Service</t>
  </si>
  <si>
    <t>Scottish Parliament &amp; Audit</t>
  </si>
  <si>
    <t>Total</t>
  </si>
  <si>
    <t>Table 2: Total Managed Expenditure - Real Terms</t>
  </si>
  <si>
    <t>Table 3: Resource and Capital - Cash Terms</t>
  </si>
  <si>
    <t>Table 4: Resource and Capital - Real Terms</t>
  </si>
  <si>
    <t>Table 5: Fiscal Resource - Cash Terms</t>
  </si>
  <si>
    <t>Table 6: Fiscal Resource - Real Terms</t>
  </si>
  <si>
    <t>Table 7: Capital (inc Financial Transactions) - Cash Terms</t>
  </si>
  <si>
    <t>Table 8: Capital (inc Financial Transactions) - Real Terms</t>
  </si>
  <si>
    <t>Table 9: Annually Managed Expenditure - Cash Terms</t>
  </si>
  <si>
    <t>-</t>
  </si>
  <si>
    <t>Table 10: Annually Managed Expenditure - Real Terms</t>
  </si>
  <si>
    <t>Table 11: Non Cash - Cash Terms</t>
  </si>
  <si>
    <t>Table 12: Non-cash - Real Terms</t>
  </si>
  <si>
    <t>Table 13: Comparison of Outturn data - 2017-18 to 2024-25 Cash terms</t>
  </si>
  <si>
    <t>Portfolio</t>
  </si>
  <si>
    <t>Budget heading</t>
  </si>
  <si>
    <t>2017-18
Outurn
£m</t>
  </si>
  <si>
    <t>2018-19
Outurn
£m</t>
  </si>
  <si>
    <t>2019-20
Outurn
£m</t>
  </si>
  <si>
    <t>2020-21
Outurn
£m</t>
  </si>
  <si>
    <t>2021-22*
Outurn
£m</t>
  </si>
  <si>
    <t>2022-23
Outurn
£m</t>
  </si>
  <si>
    <t>2023-24
Outurn
£m</t>
  </si>
  <si>
    <t>2024-25
Outurn
£m</t>
  </si>
  <si>
    <t>Notes</t>
  </si>
  <si>
    <t>Total Health and Social Care</t>
  </si>
  <si>
    <t>Health</t>
  </si>
  <si>
    <t>Sport</t>
  </si>
  <si>
    <t>Sport subsumed within Health Level 2 from 2017-18.</t>
  </si>
  <si>
    <t>Food Standards Scotland</t>
  </si>
  <si>
    <t>Total Finance and Local Government</t>
  </si>
  <si>
    <t>Local Government</t>
  </si>
  <si>
    <t>2020-21 includes Covid-19 allocations of £8.6 bn</t>
  </si>
  <si>
    <t>Scottish Public Pensions Agency</t>
  </si>
  <si>
    <t>Finance</t>
  </si>
  <si>
    <t>Planning</t>
  </si>
  <si>
    <t>Governance and Reform</t>
  </si>
  <si>
    <t>Consumer Policy and Advice</t>
  </si>
  <si>
    <t>Accountant In Bankruptcy</t>
  </si>
  <si>
    <t>Registers of Scotland</t>
  </si>
  <si>
    <t>Revenue Scotland</t>
  </si>
  <si>
    <t>Scottish Fiscal Commission</t>
  </si>
  <si>
    <t>Consumer Scotland</t>
  </si>
  <si>
    <t>Corporate Running Costs</t>
  </si>
  <si>
    <t>Financial Transactions Repayments</t>
  </si>
  <si>
    <t>Total Social Justice</t>
  </si>
  <si>
    <t>Third Sector Infrastructure and Development</t>
  </si>
  <si>
    <t>Discretionary Housing Payments</t>
  </si>
  <si>
    <t>Tackling Child Poverty and Social Justice</t>
  </si>
  <si>
    <t>Office of the Scottish Charity Regulator</t>
  </si>
  <si>
    <t>Equality, Inclusion and Human Rights</t>
  </si>
  <si>
    <t>Social Security</t>
  </si>
  <si>
    <t>Social Security Assistance</t>
  </si>
  <si>
    <t>Ukrainian Resettlement</t>
  </si>
  <si>
    <t>Housing and Regeneration</t>
  </si>
  <si>
    <t>Connected Communities</t>
  </si>
  <si>
    <t>Scottish Futures Fund (SJC&amp;PR)</t>
  </si>
  <si>
    <t>Welfare Reform Mitigation</t>
  </si>
  <si>
    <t>Social Justice &amp; Regeneration</t>
  </si>
  <si>
    <t>Total Education and Skills</t>
  </si>
  <si>
    <t>Learning</t>
  </si>
  <si>
    <t>Education Reform</t>
  </si>
  <si>
    <t>Education Scotland</t>
  </si>
  <si>
    <t>Children and Families</t>
  </si>
  <si>
    <t>Higher Education and Student Support</t>
  </si>
  <si>
    <t>Scottish Funding Council</t>
  </si>
  <si>
    <t>Lifelong Learning and Skills</t>
  </si>
  <si>
    <t>Advanced Learning and Science</t>
  </si>
  <si>
    <t>Early Learning &amp; Childcare Programme</t>
  </si>
  <si>
    <t>Skills &amp; Training</t>
  </si>
  <si>
    <t>Total Justice and Home Affairs</t>
  </si>
  <si>
    <t>Community Justice</t>
  </si>
  <si>
    <t>Judiciary</t>
  </si>
  <si>
    <t>Criminal Injuries Compensation</t>
  </si>
  <si>
    <t>Legal Aid</t>
  </si>
  <si>
    <t>Police Central Government</t>
  </si>
  <si>
    <t>Safer and Stronger Communities</t>
  </si>
  <si>
    <t>Police and Fire Pensions</t>
  </si>
  <si>
    <t>Scottish Prison Service</t>
  </si>
  <si>
    <t>Justice Analysis and Digital Transformation</t>
  </si>
  <si>
    <t>Civil Law and Legal System</t>
  </si>
  <si>
    <t>Renewal, Recovery and Transformation Fund</t>
  </si>
  <si>
    <t>Secure Scotland and Veterans</t>
  </si>
  <si>
    <t>Victim and Witness Support</t>
  </si>
  <si>
    <t>Miscellaneous</t>
  </si>
  <si>
    <t>Scottish Police Authority</t>
  </si>
  <si>
    <t>Scottish Fire and Rescue Services</t>
  </si>
  <si>
    <t>Scottish Courts and Tribunal Service</t>
  </si>
  <si>
    <t>Total Transport</t>
  </si>
  <si>
    <t>Rail Services</t>
  </si>
  <si>
    <t>Concessionary Fares and Bus Services</t>
  </si>
  <si>
    <t>Active Travel, Low Carbon and Other Transport Policy</t>
  </si>
  <si>
    <t>Trunk Road Network: Safety, Adaptation, Maintenance and Improvement</t>
  </si>
  <si>
    <t>Ferry Services</t>
  </si>
  <si>
    <t>Air Services</t>
  </si>
  <si>
    <t>Total Deputy First Minister, Economy and Gaelic</t>
  </si>
  <si>
    <t>Digital</t>
  </si>
  <si>
    <t>Employability</t>
  </si>
  <si>
    <t>Enterprise, Trade and Investment</t>
  </si>
  <si>
    <t>Rural Economy Enterprise</t>
  </si>
  <si>
    <t>European Structural Funds</t>
  </si>
  <si>
    <t>European Regional Development Fund</t>
  </si>
  <si>
    <t>ESF Programme Operation</t>
  </si>
  <si>
    <t>Economic and Scientific Advice</t>
  </si>
  <si>
    <t>Organisational Readiness</t>
  </si>
  <si>
    <t>Government Business and Constitutional Relations</t>
  </si>
  <si>
    <t>Regeneration</t>
  </si>
  <si>
    <t>Scottish National Investment Bank</t>
  </si>
  <si>
    <t>Cities Investment and Strategy</t>
  </si>
  <si>
    <t>Ferguson Marine</t>
  </si>
  <si>
    <t>Tourism</t>
  </si>
  <si>
    <t>Tourism and Major Events</t>
  </si>
  <si>
    <t>Gaelic</t>
  </si>
  <si>
    <t>Redress, Relations and Response</t>
  </si>
  <si>
    <t>Total Housing</t>
  </si>
  <si>
    <t>Housing and Building Standards</t>
  </si>
  <si>
    <t>Cladding Remediation</t>
  </si>
  <si>
    <t>Scottish Housing Regulator</t>
  </si>
  <si>
    <t>Energy Efficiency and Decarbonisation</t>
  </si>
  <si>
    <t xml:space="preserve">Total Rural Affairs, Land Reform and Islands </t>
  </si>
  <si>
    <t>Agricultural Support and Related</t>
  </si>
  <si>
    <t>Rural Services</t>
  </si>
  <si>
    <t>Marine Funding</t>
  </si>
  <si>
    <t xml:space="preserve">Fisheries </t>
  </si>
  <si>
    <t>Marine</t>
  </si>
  <si>
    <t>Islands</t>
  </si>
  <si>
    <t>Land Reform</t>
  </si>
  <si>
    <t xml:space="preserve">Forestry Commission </t>
  </si>
  <si>
    <t>Scottish Forestry</t>
  </si>
  <si>
    <t>Forestry and Land Scotland</t>
  </si>
  <si>
    <t>Natural Resources and Peatland</t>
  </si>
  <si>
    <t>Research Analysis and Other Services</t>
  </si>
  <si>
    <t>Total Climate Action and Energy</t>
  </si>
  <si>
    <t>Offshore Wind Supply Chain</t>
  </si>
  <si>
    <t>Energy Transitions</t>
  </si>
  <si>
    <t>Environmental Services</t>
  </si>
  <si>
    <t>Environmental Standards Scotland</t>
  </si>
  <si>
    <t xml:space="preserve">Climate Change </t>
  </si>
  <si>
    <t xml:space="preserve">Domestic Climate Change </t>
  </si>
  <si>
    <t>International Climate Change</t>
  </si>
  <si>
    <t>Scottish Water</t>
  </si>
  <si>
    <t>Total Constitution, External Affairs and Culture</t>
  </si>
  <si>
    <t>Arts and Culture</t>
  </si>
  <si>
    <t>External Affairs</t>
  </si>
  <si>
    <t>Historic Environment and Architecture</t>
  </si>
  <si>
    <t>National Records of Scotland</t>
  </si>
  <si>
    <t>Historic Environment  Scotland</t>
  </si>
  <si>
    <t>Culture and Major Events</t>
  </si>
  <si>
    <t>Historic Scotland</t>
  </si>
  <si>
    <t>Total Administration</t>
  </si>
  <si>
    <t>Administration</t>
  </si>
  <si>
    <t>Total Crown Office and Procurator Fiscal Service</t>
  </si>
  <si>
    <t>Total budget</t>
  </si>
  <si>
    <t xml:space="preserve">Total Scottish Government </t>
  </si>
  <si>
    <t>Table 14: Comparison of Outturn data - 2017-18 to 2024-25 Real terms (2024-25 prices)</t>
  </si>
  <si>
    <t>Table 15: Level 3 headings ranked by size of real terms change in £m (2025-26 to 2026-27)</t>
  </si>
  <si>
    <t>Level 2</t>
  </si>
  <si>
    <t>Budget line</t>
  </si>
  <si>
    <t>2025-26 - £m</t>
  </si>
  <si>
    <t>2026-27 - £m (cash)</t>
  </si>
  <si>
    <t>2026-27 - £m (real)</t>
  </si>
  <si>
    <t>Real terms change - £m</t>
  </si>
  <si>
    <t>Real terms change - %</t>
  </si>
  <si>
    <t>NHS Territorial Boards</t>
  </si>
  <si>
    <t>NHS National Boards</t>
  </si>
  <si>
    <t>Health Capital Investment</t>
  </si>
  <si>
    <t>Reform and Improvement Measures</t>
  </si>
  <si>
    <t>Education and Training</t>
  </si>
  <si>
    <t>General Medical Services</t>
  </si>
  <si>
    <t>Pharmaceutical Services</t>
  </si>
  <si>
    <t>General Dental Services</t>
  </si>
  <si>
    <t>Community Eyecare</t>
  </si>
  <si>
    <t>Health Improvement and Protection</t>
  </si>
  <si>
    <t>Alcohol and Drugs Policy</t>
  </si>
  <si>
    <t>Mental Health Services</t>
  </si>
  <si>
    <t>Quality and Improvement</t>
  </si>
  <si>
    <t>Digital Health and Care</t>
  </si>
  <si>
    <t>Early Years</t>
  </si>
  <si>
    <t>Miscellaneous Other Services and Resource income*</t>
  </si>
  <si>
    <t>Social Care Support</t>
  </si>
  <si>
    <t>Sportscotland</t>
  </si>
  <si>
    <t>Active, Healthy Lives</t>
  </si>
  <si>
    <t>NHS Impairments (AME)</t>
  </si>
  <si>
    <t>Financial Transactions</t>
  </si>
  <si>
    <t>Capital Receipts</t>
  </si>
  <si>
    <t>General Revenue Grant</t>
  </si>
  <si>
    <t>Non-Domestic Rates</t>
  </si>
  <si>
    <t>General Capital Grant</t>
  </si>
  <si>
    <t>Specific Resource Grants</t>
  </si>
  <si>
    <t>Specific Capital Grants</t>
  </si>
  <si>
    <t>Local Government Advice and Policy</t>
  </si>
  <si>
    <t>Agency Administration</t>
  </si>
  <si>
    <t>Scottish Teachers Pension Scheme</t>
  </si>
  <si>
    <t>NHS Pension Scheme</t>
  </si>
  <si>
    <t>Other Finance</t>
  </si>
  <si>
    <t>Scotland Act Implementation</t>
  </si>
  <si>
    <t>Scottish Bonds Programme</t>
  </si>
  <si>
    <t>Procurement Shared Services</t>
  </si>
  <si>
    <t>Exchequer and Finance</t>
  </si>
  <si>
    <t>Scottish Government Capital Projects</t>
  </si>
  <si>
    <t>Public Information and Engagement</t>
  </si>
  <si>
    <t>Scottish Futures Trust</t>
  </si>
  <si>
    <t>Planning &amp; Environmental Appeals</t>
  </si>
  <si>
    <t>Governance &amp; Reform</t>
  </si>
  <si>
    <t xml:space="preserve">Accountant in Bankruptcy </t>
  </si>
  <si>
    <t>Third Sector</t>
  </si>
  <si>
    <t>Communities Analysis</t>
  </si>
  <si>
    <t>Scottish Welfare Fund - Adminstration</t>
  </si>
  <si>
    <t>Social Security Policy and Delivery</t>
  </si>
  <si>
    <t>Social Security Scotland</t>
  </si>
  <si>
    <t>Scottish Welfare Fund</t>
  </si>
  <si>
    <t>Carer Support Payment</t>
  </si>
  <si>
    <t>Adult Disability Payment</t>
  </si>
  <si>
    <t>Pension Age Disability Payment</t>
  </si>
  <si>
    <t>Scottish Adult Disability Living Allowance</t>
  </si>
  <si>
    <t>Child Disability Payment</t>
  </si>
  <si>
    <t>Industrial Injuries Disablement Scheme</t>
  </si>
  <si>
    <t>Severe Disablement Allowance</t>
  </si>
  <si>
    <t>Best Start Grant</t>
  </si>
  <si>
    <t>Best Start Foods</t>
  </si>
  <si>
    <t>Funeral Support Payment</t>
  </si>
  <si>
    <t>Job Start Payment</t>
  </si>
  <si>
    <t>Young Carer Grant</t>
  </si>
  <si>
    <t>Child Winter Heating Payment</t>
  </si>
  <si>
    <t>Scottish Child Payment</t>
  </si>
  <si>
    <t xml:space="preserve">Pension Age Winter Heating Payment </t>
  </si>
  <si>
    <t>Two Child Limit Payment</t>
  </si>
  <si>
    <t>Winter Heating Payment</t>
  </si>
  <si>
    <t>Education Analytical Services</t>
  </si>
  <si>
    <t>Improvement, Attainment &amp; Wellbeing*</t>
  </si>
  <si>
    <t>Workforce, Infrastructure &amp; Digital</t>
  </si>
  <si>
    <t>Curriculum*</t>
  </si>
  <si>
    <t>HM Inspectorate of Education</t>
  </si>
  <si>
    <t>Children &amp; Families</t>
  </si>
  <si>
    <t>Children's Rights, Protection &amp; Justice</t>
  </si>
  <si>
    <t>Creating Positive Futures</t>
  </si>
  <si>
    <t>Disclosure Scotland Expenditure</t>
  </si>
  <si>
    <t>Office of the Chief Social Work Adviser</t>
  </si>
  <si>
    <t>Care Experience - Whole Family Wellbeing*</t>
  </si>
  <si>
    <t>Early Learning and Childcare</t>
  </si>
  <si>
    <t>Higher Education Student Support</t>
  </si>
  <si>
    <t>Student Support &amp; Tuition Fee Payments</t>
  </si>
  <si>
    <t>Student Loans Company Administration Costs</t>
  </si>
  <si>
    <t>Student Loan Interest Subsidy to Bank</t>
  </si>
  <si>
    <t>Cost of Providing Student Loans (RAB Charge) (Non-Cash)</t>
  </si>
  <si>
    <t>Student Awards Agency for Scotland Operating Costs</t>
  </si>
  <si>
    <t>SAAS Capital</t>
  </si>
  <si>
    <t>Net Student Loans Advanced</t>
  </si>
  <si>
    <t>Capitalised Interest</t>
  </si>
  <si>
    <t>Student Loan Fair Value Adjustment</t>
  </si>
  <si>
    <t>Student Loan Sale Subsidy Impairment Adjustment</t>
  </si>
  <si>
    <t>Scottish Funding Council Administration</t>
  </si>
  <si>
    <t>College Operational Expenditure</t>
  </si>
  <si>
    <t>College Operational Income</t>
  </si>
  <si>
    <t>Colleges - Public Private Partnerships – Infrastructure Investment</t>
  </si>
  <si>
    <t>College Depreciation Costs</t>
  </si>
  <si>
    <t>Higher Education Resource</t>
  </si>
  <si>
    <t>College Capital Expenditure</t>
  </si>
  <si>
    <t>College Capital Receipts</t>
  </si>
  <si>
    <t>Higher Education Capital</t>
  </si>
  <si>
    <t>Higher Education Financial Transactions Income</t>
  </si>
  <si>
    <t>Lifelong Learning</t>
  </si>
  <si>
    <t>Skills</t>
  </si>
  <si>
    <t>Skills Development Scotland</t>
  </si>
  <si>
    <t>Third Sector Funding</t>
  </si>
  <si>
    <t>Offender Services</t>
  </si>
  <si>
    <t>Judicial Salaries</t>
  </si>
  <si>
    <t>CIC Scheme</t>
  </si>
  <si>
    <t>Criminal Injuries Administration Costs</t>
  </si>
  <si>
    <t>Legal Aid Administration</t>
  </si>
  <si>
    <t>Legal Aid Fund</t>
  </si>
  <si>
    <t>Other Police Funding</t>
  </si>
  <si>
    <t>Police Investigation and Review Commissioner</t>
  </si>
  <si>
    <t>Police Support Services</t>
  </si>
  <si>
    <t>Stronger Communities</t>
  </si>
  <si>
    <t>Police Pensions</t>
  </si>
  <si>
    <t>Fire Pensions</t>
  </si>
  <si>
    <t>Scottish Prison Service - Resource</t>
  </si>
  <si>
    <t xml:space="preserve">Scottish Prison Service - Capital </t>
  </si>
  <si>
    <t>Justice Analytical Services</t>
  </si>
  <si>
    <t>Justice Transformation</t>
  </si>
  <si>
    <t>Secure Scotland &amp; Veterans</t>
  </si>
  <si>
    <t>Victims and Witness Support</t>
  </si>
  <si>
    <t>Scottish Courts and Tribunals Service</t>
  </si>
  <si>
    <t>Operating Expenditure</t>
  </si>
  <si>
    <t>Capital</t>
  </si>
  <si>
    <t>Rail Infrastructure Improvement and Rolling Stock Projects</t>
  </si>
  <si>
    <t>Network Infrastructure</t>
  </si>
  <si>
    <t>Concessionary Fares</t>
  </si>
  <si>
    <t>Smartcard Programme</t>
  </si>
  <si>
    <t>Support for Bus Services</t>
  </si>
  <si>
    <t>Sustainable Travel, Low Carbon and Other Transport Policy</t>
  </si>
  <si>
    <t>Agency Administration Costs</t>
  </si>
  <si>
    <t>Scottish Canals</t>
  </si>
  <si>
    <t>Strategic Transport Projects Review</t>
  </si>
  <si>
    <t>Support for Active and Sustainable Travel</t>
  </si>
  <si>
    <t>Low Carbon Transport Loan Schemes</t>
  </si>
  <si>
    <t>Low Carbon Programmes</t>
  </si>
  <si>
    <t>Edinburgh Tram Inquiry</t>
  </si>
  <si>
    <t>Travel Strategy and Innovation</t>
  </si>
  <si>
    <t>Capital Land and Works</t>
  </si>
  <si>
    <t>Tay Bridge Authority</t>
  </si>
  <si>
    <t>Critical Safety, Maintenance and Infrastructure</t>
  </si>
  <si>
    <t>Trunk Road Depreciation</t>
  </si>
  <si>
    <t>Transport - Public Private Partnerships - Infrastructure Investment</t>
  </si>
  <si>
    <t>Support for Ferry Services</t>
  </si>
  <si>
    <t>Vessels and Piers</t>
  </si>
  <si>
    <t>Highlands and Islands Airports Limited</t>
  </si>
  <si>
    <t>Support for Air Services</t>
  </si>
  <si>
    <t>Digital Connectivity</t>
  </si>
  <si>
    <t>Digital Economy</t>
  </si>
  <si>
    <t>Digital Strategy</t>
  </si>
  <si>
    <t>Enterprise</t>
  </si>
  <si>
    <t>Scottish Enterprise</t>
  </si>
  <si>
    <t>Highlands and Islands Enterprise</t>
  </si>
  <si>
    <t>Innovation, Entrepreneurship and International Trade and Investment</t>
  </si>
  <si>
    <t>South of Scotland Enterprise Agency</t>
  </si>
  <si>
    <t>Economic Strategy</t>
  </si>
  <si>
    <t>Science Engagement and Advice</t>
  </si>
  <si>
    <t>Office of the Chief Economic Adviser</t>
  </si>
  <si>
    <t>Government Business and Constitutional Relations Policy and Co-ordination</t>
  </si>
  <si>
    <t>City and Region Investment &amp; Strategy</t>
  </si>
  <si>
    <t>Growth Accelerator</t>
  </si>
  <si>
    <t>Major Events</t>
  </si>
  <si>
    <t>More Homes</t>
  </si>
  <si>
    <t>Housing Support, Fuel Poverty and Housing Quality</t>
  </si>
  <si>
    <t>Building Standards</t>
  </si>
  <si>
    <t>Agricultural Support &amp; Related</t>
  </si>
  <si>
    <t>Pillar 1 - Basic payments</t>
  </si>
  <si>
    <t>Pillar 1 - Greening payments</t>
  </si>
  <si>
    <t>Pillar 1 - Other payments</t>
  </si>
  <si>
    <t>Convergence Funding</t>
  </si>
  <si>
    <t>Agricultural Transformation</t>
  </si>
  <si>
    <t>Technical Assistance</t>
  </si>
  <si>
    <t>Agri Environment Measures</t>
  </si>
  <si>
    <t>Business Development</t>
  </si>
  <si>
    <t>Crofting Assitance</t>
  </si>
  <si>
    <t>EU Income</t>
  </si>
  <si>
    <t>Forestry</t>
  </si>
  <si>
    <t>Less Favoured Area Support Scheme</t>
  </si>
  <si>
    <t>ARE Operations</t>
  </si>
  <si>
    <t>Science and Advice for Scottish Agriculture</t>
  </si>
  <si>
    <t>Agricultural Reform Programme</t>
  </si>
  <si>
    <t>Agricultural &amp; Horticultural Advice &amp; Support</t>
  </si>
  <si>
    <t>Animal Health</t>
  </si>
  <si>
    <t>Crofting Commission</t>
  </si>
  <si>
    <t>Food Industry Support</t>
  </si>
  <si>
    <t>Community Led Local Development</t>
  </si>
  <si>
    <t>Rural Economy and Communities</t>
  </si>
  <si>
    <t>Veterinary Surveillance</t>
  </si>
  <si>
    <t>EU Fisheries Grants</t>
  </si>
  <si>
    <t>Fisheries Harbour Grant</t>
  </si>
  <si>
    <t>Marine Fund Scotland</t>
  </si>
  <si>
    <t>Marine EU Income</t>
  </si>
  <si>
    <t>Marine Directorate</t>
  </si>
  <si>
    <t>Carbon Neutral Islands</t>
  </si>
  <si>
    <t>Islands Bonds</t>
  </si>
  <si>
    <t>Islands Plan</t>
  </si>
  <si>
    <t>Scottish Land Commission</t>
  </si>
  <si>
    <t>Programme and Running costs</t>
  </si>
  <si>
    <t>Depreciation</t>
  </si>
  <si>
    <t>Woodland Grants</t>
  </si>
  <si>
    <t>Forest Research (Cross Border Services)</t>
  </si>
  <si>
    <t>FLS Resource</t>
  </si>
  <si>
    <t>FLS Capital</t>
  </si>
  <si>
    <t>Research, Analysis and Other Services</t>
  </si>
  <si>
    <t>Economic and Other Surveys</t>
  </si>
  <si>
    <t>Programmes of Research</t>
  </si>
  <si>
    <t>Royal Botanic Garden, Edinburgh</t>
  </si>
  <si>
    <t>Strategic Policy, Research and Sponsorship</t>
  </si>
  <si>
    <t>Offshore Wind</t>
  </si>
  <si>
    <t>CARES Recovery</t>
  </si>
  <si>
    <t>Environmental Quality</t>
  </si>
  <si>
    <t>Nature Restoration</t>
  </si>
  <si>
    <t>Scottish Environment Protection Agency</t>
  </si>
  <si>
    <t>NatureScot</t>
  </si>
  <si>
    <t>Circular Economy</t>
  </si>
  <si>
    <t>Zero Waste Scotland</t>
  </si>
  <si>
    <t>Domestic Climate Change Policy</t>
  </si>
  <si>
    <t>Just Transition Fund</t>
  </si>
  <si>
    <t>Interest on Voted Loans</t>
  </si>
  <si>
    <t>Voted Loans</t>
  </si>
  <si>
    <t>Hydro Nation</t>
  </si>
  <si>
    <t>Drinking Water Quality Regulator</t>
  </si>
  <si>
    <t>Private Water</t>
  </si>
  <si>
    <t>Culture</t>
  </si>
  <si>
    <t>Creative Scotland</t>
  </si>
  <si>
    <t>National Cultural Collections</t>
  </si>
  <si>
    <t xml:space="preserve">Other Arts and Activity  </t>
  </si>
  <si>
    <t>National Performing Companies</t>
  </si>
  <si>
    <t>International and European Relations</t>
  </si>
  <si>
    <t>British Irish Council</t>
  </si>
  <si>
    <t>Historic Environment Scotland</t>
  </si>
  <si>
    <t>Architecture and Design Scotland</t>
  </si>
  <si>
    <t>Less Income</t>
  </si>
  <si>
    <t>Operational Costs</t>
  </si>
  <si>
    <t>Capital Expenditure</t>
  </si>
  <si>
    <t>Staff Costs</t>
  </si>
  <si>
    <t>Office Costs</t>
  </si>
  <si>
    <t xml:space="preserve">Case related </t>
  </si>
  <si>
    <t>Centrally Managed Costs</t>
  </si>
  <si>
    <t>Scottish Parliament</t>
  </si>
  <si>
    <t>Audit Scotland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</si>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</sst>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#,##0.00;\(#,##0.00\)"/>
    <numFmt numFmtId="165" formatCode="#,##0.0"/>
    <numFmt numFmtId="166" formatCode="0.0%"/>
    <numFmt numFmtId="167" formatCode="0.0"/>
    <numFmt numFmtId="168" formatCode="_-* #,##0.0_-;\-* #,##0.0_-;_-* &quot;-&quot;??_-;_-@_-"/>
    <numFmt numFmtId="169" formatCode="0.000000000"/>
    <numFmt numFmtId="170" formatCode="0.000000000000000"/>
    <numFmt numFmtId="171" formatCode="_-* #,##0.0_-;\-* #,##0.0_-;_-* &quot;-&quot;?_-;_-@_-"/>
    <numFmt numFmtId="172" formatCode="0.00000000"/>
    <numFmt numFmtId="173" formatCode="0.000000000000"/>
    <numFmt numFmtId="174" formatCode="_-* #,##0.000_-;\-* #,##0.000_-;_-* &quot;-&quot;?_-;_-@_-"/>
    <numFmt numFmtId="175" formatCode="0.000000"/>
    <numFmt numFmtId="176" formatCode="0.0000000000"/>
  </numFmts>
  <fonts count="30"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u/>
      <sz val="20"/>
      <name val="Arial"/>
      <family val="2"/>
    </font>
    <font>
      <u/>
      <sz val="14"/>
      <color indexed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Clan-News"/>
      <family val="2"/>
    </font>
    <font>
      <sz val="10"/>
      <name val="Clan-News"/>
      <family val="2"/>
    </font>
    <font>
      <b/>
      <sz val="10"/>
      <name val="Clan-News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u/>
      <sz val="20"/>
      <color theme="1"/>
      <name val="Arial"/>
      <family val="2"/>
    </font>
    <font>
      <sz val="14"/>
      <color theme="0"/>
      <name val="Arial"/>
      <family val="2"/>
    </font>
    <font>
      <b/>
      <u/>
      <sz val="12"/>
      <color theme="0"/>
      <name val="Arial"/>
      <family val="2"/>
    </font>
    <font>
      <b/>
      <u/>
      <sz val="12"/>
      <color theme="1"/>
      <name val="Arial"/>
      <family val="2"/>
    </font>
    <font>
      <i/>
      <sz val="12"/>
      <color theme="1"/>
      <name val="Arial"/>
      <family val="2"/>
    </font>
    <font>
      <b/>
      <sz val="14"/>
      <color theme="0"/>
      <name val="Arial"/>
      <family val="2"/>
    </font>
    <font>
      <sz val="20"/>
      <color theme="1"/>
      <name val="Arial"/>
      <family val="2"/>
    </font>
    <font>
      <u/>
      <sz val="12"/>
      <color theme="1"/>
      <name val="Arial"/>
      <family val="2"/>
    </font>
    <font>
      <b/>
      <sz val="20"/>
      <color theme="5"/>
      <name val="Arial"/>
      <family val="2"/>
    </font>
    <font>
      <sz val="12"/>
      <color theme="1"/>
      <name val="Arial"/>
      <family val="2"/>
    </font>
    <font>
      <sz val="10"/>
      <color indexed="8"/>
      <name val="Clan-New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58800012207406E-2"/>
      </left>
      <right style="thin">
        <color theme="0" tint="-4.9958800012207406E-2"/>
      </right>
      <top style="thin">
        <color theme="0" tint="-4.9958800012207406E-2"/>
      </top>
      <bottom style="thin">
        <color theme="0" tint="-4.9958800012207406E-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4.9958800012207406E-2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8">
    <xf numFmtId="0" fontId="0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0" fontId="6" fillId="0" borderId="0" applyNumberFormat="0" applyFill="0" applyBorder="0">
      <protection locked="0"/>
    </xf>
    <xf numFmtId="0" fontId="4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194">
    <xf numFmtId="0" fontId="0" fillId="0" borderId="0" xfId="0"/>
    <xf numFmtId="0" fontId="0" fillId="2" borderId="0" xfId="0" applyFill="1"/>
    <xf numFmtId="0" fontId="18" fillId="2" borderId="0" xfId="0" applyFont="1" applyFill="1"/>
    <xf numFmtId="0" fontId="9" fillId="2" borderId="0" xfId="6" applyFont="1" applyFill="1" applyBorder="1" applyProtection="1"/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22" fillId="2" borderId="0" xfId="0" applyFont="1" applyFill="1"/>
    <xf numFmtId="0" fontId="0" fillId="2" borderId="1" xfId="0" applyFill="1" applyBorder="1"/>
    <xf numFmtId="0" fontId="9" fillId="2" borderId="1" xfId="6" applyFont="1" applyFill="1" applyBorder="1" applyProtection="1"/>
    <xf numFmtId="0" fontId="17" fillId="2" borderId="1" xfId="0" applyFont="1" applyFill="1" applyBorder="1"/>
    <xf numFmtId="0" fontId="23" fillId="2" borderId="1" xfId="0" applyFont="1" applyFill="1" applyBorder="1"/>
    <xf numFmtId="0" fontId="0" fillId="2" borderId="2" xfId="0" applyFill="1" applyBorder="1"/>
    <xf numFmtId="0" fontId="18" fillId="2" borderId="1" xfId="0" applyFont="1" applyFill="1" applyBorder="1"/>
    <xf numFmtId="0" fontId="0" fillId="2" borderId="3" xfId="0" applyFill="1" applyBorder="1"/>
    <xf numFmtId="0" fontId="0" fillId="2" borderId="4" xfId="0" applyFill="1" applyBorder="1"/>
    <xf numFmtId="164" fontId="16" fillId="3" borderId="0" xfId="3" applyNumberFormat="1" applyFont="1" applyFill="1" applyAlignment="1">
      <alignment vertical="top" wrapText="1"/>
    </xf>
    <xf numFmtId="0" fontId="25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 vertical="center"/>
    </xf>
    <xf numFmtId="0" fontId="6" fillId="2" borderId="0" xfId="6" applyFill="1" applyProtection="1"/>
    <xf numFmtId="0" fontId="7" fillId="2" borderId="0" xfId="6" applyFont="1" applyFill="1" applyProtection="1"/>
    <xf numFmtId="165" fontId="7" fillId="2" borderId="0" xfId="16" applyNumberFormat="1" applyFont="1" applyFill="1" applyAlignment="1">
      <alignment horizontal="right" wrapText="1"/>
    </xf>
    <xf numFmtId="0" fontId="0" fillId="2" borderId="0" xfId="0" applyFill="1" applyAlignment="1">
      <alignment wrapText="1"/>
    </xf>
    <xf numFmtId="0" fontId="8" fillId="2" borderId="1" xfId="6" applyFont="1" applyFill="1" applyBorder="1" applyAlignment="1" applyProtection="1">
      <alignment horizontal="left" vertical="center"/>
    </xf>
    <xf numFmtId="0" fontId="27" fillId="2" borderId="0" xfId="0" applyFont="1" applyFill="1" applyAlignment="1">
      <alignment vertical="center"/>
    </xf>
    <xf numFmtId="0" fontId="0" fillId="2" borderId="1" xfId="0" applyFill="1" applyBorder="1" applyAlignment="1">
      <alignment wrapText="1"/>
    </xf>
    <xf numFmtId="165" fontId="16" fillId="4" borderId="3" xfId="16" applyNumberFormat="1" applyFont="1" applyFill="1" applyBorder="1" applyAlignment="1">
      <alignment horizontal="center" wrapText="1"/>
    </xf>
    <xf numFmtId="165" fontId="16" fillId="4" borderId="6" xfId="16" applyNumberFormat="1" applyFont="1" applyFill="1" applyBorder="1" applyAlignment="1">
      <alignment horizontal="center" wrapText="1"/>
    </xf>
    <xf numFmtId="0" fontId="16" fillId="4" borderId="3" xfId="0" applyFont="1" applyFill="1" applyBorder="1" applyAlignment="1">
      <alignment horizontal="center" wrapText="1"/>
    </xf>
    <xf numFmtId="0" fontId="8" fillId="2" borderId="0" xfId="6" applyFont="1" applyFill="1" applyBorder="1" applyAlignment="1" applyProtection="1">
      <alignment vertical="center"/>
    </xf>
    <xf numFmtId="0" fontId="0" fillId="2" borderId="0" xfId="0" applyFill="1" applyAlignment="1">
      <alignment horizontal="left" vertical="center" wrapText="1"/>
    </xf>
    <xf numFmtId="2" fontId="12" fillId="0" borderId="0" xfId="3" applyNumberFormat="1" applyFont="1" applyAlignment="1">
      <alignment horizontal="right" vertical="top" wrapText="1"/>
    </xf>
    <xf numFmtId="2" fontId="13" fillId="0" borderId="0" xfId="3" applyNumberFormat="1" applyFont="1" applyAlignment="1">
      <alignment horizontal="right" vertical="top" wrapText="1"/>
    </xf>
    <xf numFmtId="2" fontId="13" fillId="0" borderId="0" xfId="3" applyNumberFormat="1" applyFont="1" applyAlignment="1">
      <alignment horizontal="right" wrapText="1"/>
    </xf>
    <xf numFmtId="2" fontId="14" fillId="0" borderId="0" xfId="3" applyNumberFormat="1" applyFont="1" applyAlignment="1">
      <alignment horizontal="right" vertical="top" wrapText="1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2" fontId="12" fillId="0" borderId="0" xfId="3" applyNumberFormat="1" applyFont="1" applyAlignment="1">
      <alignment horizontal="right"/>
    </xf>
    <xf numFmtId="164" fontId="24" fillId="4" borderId="0" xfId="3" applyNumberFormat="1" applyFont="1" applyFill="1" applyAlignment="1">
      <alignment vertical="center" wrapText="1"/>
    </xf>
    <xf numFmtId="165" fontId="16" fillId="4" borderId="8" xfId="16" applyNumberFormat="1" applyFont="1" applyFill="1" applyBorder="1" applyAlignment="1">
      <alignment horizontal="center" wrapText="1"/>
    </xf>
    <xf numFmtId="3" fontId="7" fillId="2" borderId="0" xfId="16" applyNumberFormat="1" applyFont="1" applyFill="1" applyAlignment="1">
      <alignment horizontal="right"/>
    </xf>
    <xf numFmtId="166" fontId="0" fillId="2" borderId="0" xfId="1" applyNumberFormat="1" applyFont="1" applyFill="1" applyBorder="1" applyAlignment="1"/>
    <xf numFmtId="166" fontId="0" fillId="2" borderId="0" xfId="1" applyNumberFormat="1" applyFont="1" applyFill="1" applyBorder="1" applyAlignment="1">
      <alignment horizontal="right"/>
    </xf>
    <xf numFmtId="169" fontId="0" fillId="0" borderId="0" xfId="0" applyNumberFormat="1" applyAlignment="1">
      <alignment horizontal="right"/>
    </xf>
    <xf numFmtId="170" fontId="0" fillId="0" borderId="0" xfId="0" applyNumberFormat="1" applyAlignment="1">
      <alignment horizontal="right"/>
    </xf>
    <xf numFmtId="172" fontId="0" fillId="0" borderId="0" xfId="0" applyNumberFormat="1" applyAlignment="1">
      <alignment horizontal="right"/>
    </xf>
    <xf numFmtId="173" fontId="0" fillId="0" borderId="0" xfId="0" applyNumberFormat="1" applyAlignment="1">
      <alignment horizontal="right"/>
    </xf>
    <xf numFmtId="175" fontId="12" fillId="0" borderId="0" xfId="3" applyNumberFormat="1" applyFont="1" applyAlignment="1">
      <alignment horizontal="right" vertical="top" wrapText="1"/>
    </xf>
    <xf numFmtId="175" fontId="13" fillId="0" borderId="0" xfId="3" applyNumberFormat="1" applyFont="1" applyAlignment="1">
      <alignment horizontal="right" vertical="top" wrapText="1"/>
    </xf>
    <xf numFmtId="175" fontId="13" fillId="0" borderId="0" xfId="3" applyNumberFormat="1" applyFont="1" applyAlignment="1">
      <alignment horizontal="right" wrapText="1"/>
    </xf>
    <xf numFmtId="175" fontId="12" fillId="0" borderId="0" xfId="3" applyNumberFormat="1" applyFont="1" applyAlignment="1">
      <alignment horizontal="right"/>
    </xf>
    <xf numFmtId="175" fontId="14" fillId="0" borderId="0" xfId="3" applyNumberFormat="1" applyFont="1" applyAlignment="1">
      <alignment horizontal="right" vertical="top" wrapText="1"/>
    </xf>
    <xf numFmtId="175" fontId="0" fillId="0" borderId="0" xfId="0" applyNumberFormat="1" applyAlignment="1">
      <alignment horizontal="right"/>
    </xf>
    <xf numFmtId="176" fontId="0" fillId="0" borderId="0" xfId="0" applyNumberFormat="1" applyAlignment="1">
      <alignment horizontal="right"/>
    </xf>
    <xf numFmtId="0" fontId="0" fillId="0" borderId="9" xfId="0" applyBorder="1" applyAlignment="1">
      <alignment wrapText="1"/>
    </xf>
    <xf numFmtId="0" fontId="0" fillId="0" borderId="9" xfId="0" applyBorder="1"/>
    <xf numFmtId="0" fontId="17" fillId="0" borderId="9" xfId="0" applyFont="1" applyBorder="1"/>
    <xf numFmtId="3" fontId="0" fillId="0" borderId="0" xfId="0" applyNumberFormat="1"/>
    <xf numFmtId="0" fontId="16" fillId="3" borderId="5" xfId="16" applyFont="1" applyFill="1" applyBorder="1" applyAlignment="1">
      <alignment horizontal="left" vertical="center" wrapText="1"/>
    </xf>
    <xf numFmtId="0" fontId="9" fillId="2" borderId="0" xfId="6" applyFont="1" applyFill="1" applyBorder="1" applyAlignment="1" applyProtection="1">
      <alignment wrapText="1"/>
    </xf>
    <xf numFmtId="0" fontId="0" fillId="2" borderId="0" xfId="0" applyFill="1" applyAlignment="1">
      <alignment horizontal="right" wrapText="1"/>
    </xf>
    <xf numFmtId="0" fontId="8" fillId="2" borderId="0" xfId="6" applyFont="1" applyFill="1" applyBorder="1" applyAlignment="1" applyProtection="1">
      <alignment vertical="center" wrapText="1"/>
    </xf>
    <xf numFmtId="0" fontId="16" fillId="3" borderId="7" xfId="0" applyFont="1" applyFill="1" applyBorder="1" applyAlignment="1">
      <alignment vertical="center" wrapText="1"/>
    </xf>
    <xf numFmtId="0" fontId="24" fillId="4" borderId="0" xfId="0" applyFont="1" applyFill="1" applyAlignment="1">
      <alignment vertical="center" wrapText="1"/>
    </xf>
    <xf numFmtId="0" fontId="24" fillId="3" borderId="0" xfId="0" applyFont="1" applyFill="1" applyAlignment="1">
      <alignment vertical="center" wrapText="1"/>
    </xf>
    <xf numFmtId="0" fontId="0" fillId="2" borderId="10" xfId="0" applyFill="1" applyBorder="1" applyAlignment="1">
      <alignment wrapText="1"/>
    </xf>
    <xf numFmtId="0" fontId="0" fillId="2" borderId="10" xfId="0" applyFill="1" applyBorder="1"/>
    <xf numFmtId="166" fontId="0" fillId="2" borderId="10" xfId="1" applyNumberFormat="1" applyFont="1" applyFill="1" applyBorder="1" applyAlignment="1"/>
    <xf numFmtId="166" fontId="0" fillId="2" borderId="10" xfId="1" applyNumberFormat="1" applyFont="1" applyFill="1" applyBorder="1" applyAlignment="1">
      <alignment horizontal="right"/>
    </xf>
    <xf numFmtId="165" fontId="0" fillId="2" borderId="0" xfId="0" applyNumberFormat="1" applyFill="1" applyAlignment="1">
      <alignment horizontal="right" wrapText="1"/>
    </xf>
    <xf numFmtId="166" fontId="13" fillId="0" borderId="0" xfId="1" applyNumberFormat="1" applyFont="1" applyAlignment="1">
      <alignment horizontal="right" wrapText="1"/>
    </xf>
    <xf numFmtId="166" fontId="0" fillId="0" borderId="0" xfId="1" applyNumberFormat="1" applyFont="1" applyAlignment="1">
      <alignment horizontal="right"/>
    </xf>
    <xf numFmtId="168" fontId="0" fillId="2" borderId="0" xfId="2" applyNumberFormat="1" applyFont="1" applyFill="1"/>
    <xf numFmtId="168" fontId="15" fillId="4" borderId="0" xfId="2" applyNumberFormat="1" applyFont="1" applyFill="1" applyAlignment="1">
      <alignment horizontal="center" vertical="center" wrapText="1"/>
    </xf>
    <xf numFmtId="168" fontId="15" fillId="4" borderId="0" xfId="2" applyNumberFormat="1" applyFont="1" applyFill="1" applyAlignment="1">
      <alignment horizontal="center" vertical="top" wrapText="1"/>
    </xf>
    <xf numFmtId="168" fontId="0" fillId="2" borderId="0" xfId="2" applyNumberFormat="1" applyFont="1" applyFill="1" applyAlignment="1">
      <alignment horizontal="right"/>
    </xf>
    <xf numFmtId="168" fontId="0" fillId="2" borderId="10" xfId="2" applyNumberFormat="1" applyFont="1" applyFill="1" applyBorder="1"/>
    <xf numFmtId="168" fontId="15" fillId="3" borderId="0" xfId="2" applyNumberFormat="1" applyFont="1" applyFill="1" applyAlignment="1">
      <alignment horizontal="center" vertical="center" wrapText="1"/>
    </xf>
    <xf numFmtId="168" fontId="0" fillId="2" borderId="0" xfId="2" applyNumberFormat="1" applyFont="1" applyFill="1" applyAlignment="1">
      <alignment horizontal="right" wrapText="1"/>
    </xf>
    <xf numFmtId="168" fontId="0" fillId="2" borderId="10" xfId="2" applyNumberFormat="1" applyFont="1" applyFill="1" applyBorder="1" applyAlignment="1">
      <alignment horizontal="right" wrapText="1"/>
    </xf>
    <xf numFmtId="168" fontId="0" fillId="2" borderId="0" xfId="2" applyNumberFormat="1" applyFont="1" applyFill="1" applyAlignment="1">
      <alignment wrapText="1"/>
    </xf>
    <xf numFmtId="168" fontId="0" fillId="2" borderId="10" xfId="2" applyNumberFormat="1" applyFont="1" applyFill="1" applyBorder="1" applyAlignment="1">
      <alignment wrapText="1"/>
    </xf>
    <xf numFmtId="43" fontId="0" fillId="0" borderId="0" xfId="0" applyNumberFormat="1"/>
    <xf numFmtId="171" fontId="0" fillId="0" borderId="0" xfId="0" applyNumberFormat="1"/>
    <xf numFmtId="167" fontId="17" fillId="0" borderId="0" xfId="0" applyNumberFormat="1" applyFont="1"/>
    <xf numFmtId="0" fontId="23" fillId="0" borderId="0" xfId="0" applyFont="1"/>
    <xf numFmtId="165" fontId="23" fillId="0" borderId="0" xfId="0" applyNumberFormat="1" applyFont="1"/>
    <xf numFmtId="171" fontId="23" fillId="0" borderId="0" xfId="0" applyNumberFormat="1" applyFont="1"/>
    <xf numFmtId="168" fontId="0" fillId="0" borderId="0" xfId="0" applyNumberFormat="1" applyAlignment="1">
      <alignment horizontal="right" wrapText="1"/>
    </xf>
    <xf numFmtId="174" fontId="0" fillId="0" borderId="0" xfId="0" applyNumberFormat="1"/>
    <xf numFmtId="0" fontId="17" fillId="0" borderId="0" xfId="0" applyFont="1"/>
    <xf numFmtId="165" fontId="0" fillId="0" borderId="0" xfId="0" applyNumberFormat="1"/>
    <xf numFmtId="168" fontId="0" fillId="2" borderId="10" xfId="2" applyNumberFormat="1" applyFont="1" applyFill="1" applyBorder="1" applyAlignment="1">
      <alignment horizontal="right"/>
    </xf>
    <xf numFmtId="168" fontId="0" fillId="0" borderId="0" xfId="2" applyNumberFormat="1" applyFont="1" applyFill="1"/>
    <xf numFmtId="166" fontId="0" fillId="2" borderId="0" xfId="1" applyNumberFormat="1" applyFont="1" applyFill="1"/>
    <xf numFmtId="166" fontId="15" fillId="4" borderId="0" xfId="1" applyNumberFormat="1" applyFont="1" applyFill="1" applyAlignment="1">
      <alignment horizontal="center" vertical="top" wrapText="1"/>
    </xf>
    <xf numFmtId="166" fontId="0" fillId="2" borderId="10" xfId="1" applyNumberFormat="1" applyFont="1" applyFill="1" applyBorder="1"/>
    <xf numFmtId="166" fontId="15" fillId="3" borderId="0" xfId="1" applyNumberFormat="1" applyFont="1" applyFill="1" applyAlignment="1">
      <alignment horizontal="center" vertical="center" wrapText="1"/>
    </xf>
    <xf numFmtId="166" fontId="0" fillId="2" borderId="0" xfId="1" applyNumberFormat="1" applyFont="1" applyFill="1" applyAlignment="1">
      <alignment horizontal="right"/>
    </xf>
    <xf numFmtId="166" fontId="0" fillId="2" borderId="0" xfId="1" applyNumberFormat="1" applyFont="1" applyFill="1" applyAlignment="1">
      <alignment horizontal="right" wrapText="1"/>
    </xf>
    <xf numFmtId="166" fontId="0" fillId="0" borderId="0" xfId="1" applyNumberFormat="1" applyFont="1" applyFill="1"/>
    <xf numFmtId="0" fontId="0" fillId="2" borderId="11" xfId="0" applyFill="1" applyBorder="1" applyAlignment="1">
      <alignment wrapText="1"/>
    </xf>
    <xf numFmtId="168" fontId="0" fillId="2" borderId="11" xfId="2" applyNumberFormat="1" applyFont="1" applyFill="1" applyBorder="1" applyAlignment="1">
      <alignment horizontal="right"/>
    </xf>
    <xf numFmtId="166" fontId="0" fillId="2" borderId="11" xfId="1" applyNumberFormat="1" applyFont="1" applyFill="1" applyBorder="1" applyAlignment="1">
      <alignment horizontal="right"/>
    </xf>
    <xf numFmtId="166" fontId="15" fillId="3" borderId="0" xfId="2" applyNumberFormat="1" applyFont="1" applyFill="1" applyAlignment="1">
      <alignment horizontal="center" vertical="center" wrapText="1"/>
    </xf>
    <xf numFmtId="165" fontId="0" fillId="2" borderId="0" xfId="2" applyNumberFormat="1" applyFont="1" applyFill="1"/>
    <xf numFmtId="165" fontId="15" fillId="4" borderId="0" xfId="2" applyNumberFormat="1" applyFont="1" applyFill="1" applyAlignment="1">
      <alignment horizontal="center" vertical="top" wrapText="1"/>
    </xf>
    <xf numFmtId="165" fontId="0" fillId="2" borderId="10" xfId="2" applyNumberFormat="1" applyFont="1" applyFill="1" applyBorder="1"/>
    <xf numFmtId="165" fontId="15" fillId="3" borderId="0" xfId="2" applyNumberFormat="1" applyFont="1" applyFill="1" applyAlignment="1">
      <alignment horizontal="center" vertical="center" wrapText="1"/>
    </xf>
    <xf numFmtId="165" fontId="0" fillId="2" borderId="0" xfId="2" applyNumberFormat="1" applyFont="1" applyFill="1" applyAlignment="1">
      <alignment horizontal="right"/>
    </xf>
    <xf numFmtId="165" fontId="0" fillId="2" borderId="10" xfId="2" applyNumberFormat="1" applyFont="1" applyFill="1" applyBorder="1" applyAlignment="1">
      <alignment horizontal="right"/>
    </xf>
    <xf numFmtId="165" fontId="0" fillId="2" borderId="11" xfId="2" applyNumberFormat="1" applyFont="1" applyFill="1" applyBorder="1" applyAlignment="1">
      <alignment horizontal="right"/>
    </xf>
    <xf numFmtId="165" fontId="0" fillId="0" borderId="0" xfId="2" applyNumberFormat="1" applyFont="1" applyFill="1"/>
    <xf numFmtId="168" fontId="0" fillId="2" borderId="11" xfId="2" applyNumberFormat="1" applyFont="1" applyFill="1" applyBorder="1" applyAlignment="1">
      <alignment horizontal="right" wrapText="1"/>
    </xf>
    <xf numFmtId="3" fontId="17" fillId="2" borderId="13" xfId="0" applyNumberFormat="1" applyFont="1" applyFill="1" applyBorder="1"/>
    <xf numFmtId="3" fontId="17" fillId="2" borderId="9" xfId="0" applyNumberFormat="1" applyFont="1" applyFill="1" applyBorder="1"/>
    <xf numFmtId="0" fontId="17" fillId="0" borderId="12" xfId="0" applyFont="1" applyBorder="1"/>
    <xf numFmtId="3" fontId="17" fillId="2" borderId="14" xfId="0" applyNumberFormat="1" applyFont="1" applyFill="1" applyBorder="1"/>
    <xf numFmtId="3" fontId="17" fillId="2" borderId="12" xfId="0" applyNumberFormat="1" applyFont="1" applyFill="1" applyBorder="1"/>
    <xf numFmtId="0" fontId="17" fillId="0" borderId="15" xfId="0" applyFont="1" applyBorder="1"/>
    <xf numFmtId="3" fontId="17" fillId="0" borderId="10" xfId="0" applyNumberFormat="1" applyFont="1" applyBorder="1"/>
    <xf numFmtId="0" fontId="17" fillId="0" borderId="15" xfId="0" applyFont="1" applyBorder="1" applyAlignment="1">
      <alignment wrapText="1"/>
    </xf>
    <xf numFmtId="0" fontId="17" fillId="2" borderId="10" xfId="0" applyFont="1" applyFill="1" applyBorder="1"/>
    <xf numFmtId="3" fontId="10" fillId="2" borderId="10" xfId="16" applyNumberFormat="1" applyFont="1" applyFill="1" applyBorder="1" applyAlignment="1">
      <alignment horizontal="right"/>
    </xf>
    <xf numFmtId="3" fontId="10" fillId="2" borderId="16" xfId="16" applyNumberFormat="1" applyFont="1" applyFill="1" applyBorder="1" applyAlignment="1">
      <alignment horizontal="right"/>
    </xf>
    <xf numFmtId="0" fontId="17" fillId="2" borderId="11" xfId="0" applyFont="1" applyFill="1" applyBorder="1"/>
    <xf numFmtId="3" fontId="10" fillId="2" borderId="11" xfId="16" applyNumberFormat="1" applyFont="1" applyFill="1" applyBorder="1" applyAlignment="1">
      <alignment horizontal="right"/>
    </xf>
    <xf numFmtId="3" fontId="10" fillId="2" borderId="17" xfId="16" applyNumberFormat="1" applyFont="1" applyFill="1" applyBorder="1" applyAlignment="1">
      <alignment horizontal="right"/>
    </xf>
    <xf numFmtId="0" fontId="0" fillId="0" borderId="1" xfId="0" applyBorder="1"/>
    <xf numFmtId="164" fontId="24" fillId="3" borderId="0" xfId="3" applyNumberFormat="1" applyFont="1" applyFill="1" applyAlignment="1">
      <alignment vertical="center" wrapText="1"/>
    </xf>
    <xf numFmtId="165" fontId="7" fillId="2" borderId="0" xfId="16" applyNumberFormat="1" applyFont="1" applyFill="1" applyAlignment="1">
      <alignment horizontal="right"/>
    </xf>
    <xf numFmtId="165" fontId="10" fillId="2" borderId="0" xfId="16" applyNumberFormat="1" applyFont="1" applyFill="1" applyAlignment="1">
      <alignment horizontal="right"/>
    </xf>
    <xf numFmtId="165" fontId="15" fillId="2" borderId="0" xfId="16" applyNumberFormat="1" applyFont="1" applyFill="1" applyAlignment="1">
      <alignment horizontal="right" vertical="top"/>
    </xf>
    <xf numFmtId="165" fontId="7" fillId="2" borderId="0" xfId="16" applyNumberFormat="1" applyFont="1" applyFill="1" applyAlignment="1">
      <alignment horizontal="right" vertical="top"/>
    </xf>
    <xf numFmtId="165" fontId="2" fillId="2" borderId="0" xfId="16" applyNumberFormat="1" applyFont="1" applyFill="1" applyAlignment="1">
      <alignment horizontal="right" vertical="top"/>
    </xf>
    <xf numFmtId="165" fontId="3" fillId="2" borderId="0" xfId="16" applyNumberFormat="1" applyFont="1" applyFill="1" applyAlignment="1">
      <alignment horizontal="right" vertical="top"/>
    </xf>
    <xf numFmtId="165" fontId="20" fillId="2" borderId="0" xfId="16" applyNumberFormat="1" applyFont="1" applyFill="1" applyAlignment="1">
      <alignment horizontal="right"/>
    </xf>
    <xf numFmtId="165" fontId="10" fillId="2" borderId="0" xfId="16" applyNumberFormat="1" applyFont="1" applyFill="1" applyAlignment="1">
      <alignment horizontal="right" vertical="top"/>
    </xf>
    <xf numFmtId="165" fontId="2" fillId="2" borderId="0" xfId="3" applyNumberFormat="1" applyFont="1" applyFill="1" applyAlignment="1">
      <alignment horizontal="right" vertical="top"/>
    </xf>
    <xf numFmtId="165" fontId="21" fillId="2" borderId="0" xfId="16" applyNumberFormat="1" applyFont="1" applyFill="1" applyAlignment="1">
      <alignment horizontal="right"/>
    </xf>
    <xf numFmtId="165" fontId="15" fillId="2" borderId="0" xfId="16" applyNumberFormat="1" applyFont="1" applyFill="1" applyAlignment="1">
      <alignment horizontal="right"/>
    </xf>
    <xf numFmtId="165" fontId="10" fillId="2" borderId="0" xfId="16" applyNumberFormat="1" applyFont="1" applyFill="1"/>
    <xf numFmtId="165" fontId="0" fillId="2" borderId="0" xfId="0" applyNumberFormat="1" applyFill="1" applyAlignment="1">
      <alignment horizontal="right"/>
    </xf>
    <xf numFmtId="165" fontId="0" fillId="2" borderId="10" xfId="0" applyNumberFormat="1" applyFill="1" applyBorder="1" applyAlignment="1">
      <alignment horizontal="right"/>
    </xf>
    <xf numFmtId="168" fontId="0" fillId="0" borderId="0" xfId="2" applyNumberFormat="1" applyFont="1" applyFill="1" applyAlignment="1">
      <alignment horizontal="right"/>
    </xf>
    <xf numFmtId="168" fontId="0" fillId="0" borderId="10" xfId="2" applyNumberFormat="1" applyFont="1" applyFill="1" applyBorder="1"/>
    <xf numFmtId="168" fontId="0" fillId="0" borderId="0" xfId="2" applyNumberFormat="1" applyFont="1" applyFill="1" applyAlignment="1">
      <alignment horizontal="right" wrapText="1"/>
    </xf>
    <xf numFmtId="168" fontId="0" fillId="0" borderId="10" xfId="2" applyNumberFormat="1" applyFont="1" applyFill="1" applyBorder="1" applyAlignment="1">
      <alignment horizontal="right" wrapText="1"/>
    </xf>
    <xf numFmtId="165" fontId="7" fillId="0" borderId="0" xfId="16" applyNumberFormat="1" applyFont="1" applyAlignment="1">
      <alignment horizontal="right" vertical="top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165" fontId="7" fillId="0" borderId="0" xfId="16" applyNumberFormat="1" applyFont="1" applyAlignment="1">
      <alignment horizontal="right" wrapText="1"/>
    </xf>
    <xf numFmtId="165" fontId="7" fillId="0" borderId="0" xfId="16" applyNumberFormat="1" applyFont="1" applyAlignment="1">
      <alignment horizontal="right"/>
    </xf>
    <xf numFmtId="165" fontId="10" fillId="0" borderId="0" xfId="16" applyNumberFormat="1" applyFont="1" applyAlignment="1">
      <alignment horizontal="right"/>
    </xf>
    <xf numFmtId="165" fontId="15" fillId="0" borderId="0" xfId="16" applyNumberFormat="1" applyFont="1" applyAlignment="1">
      <alignment horizontal="right" vertical="top"/>
    </xf>
    <xf numFmtId="165" fontId="2" fillId="0" borderId="0" xfId="16" applyNumberFormat="1" applyFont="1" applyAlignment="1">
      <alignment horizontal="right" vertical="top"/>
    </xf>
    <xf numFmtId="165" fontId="3" fillId="0" borderId="0" xfId="16" applyNumberFormat="1" applyFont="1" applyAlignment="1">
      <alignment horizontal="right" vertical="top"/>
    </xf>
    <xf numFmtId="165" fontId="20" fillId="0" borderId="0" xfId="16" applyNumberFormat="1" applyFont="1" applyAlignment="1">
      <alignment horizontal="right"/>
    </xf>
    <xf numFmtId="165" fontId="10" fillId="0" borderId="0" xfId="16" applyNumberFormat="1" applyFont="1" applyAlignment="1">
      <alignment horizontal="right" vertical="top"/>
    </xf>
    <xf numFmtId="165" fontId="2" fillId="0" borderId="0" xfId="3" applyNumberFormat="1" applyFont="1" applyAlignment="1">
      <alignment horizontal="right" vertical="top"/>
    </xf>
    <xf numFmtId="165" fontId="21" fillId="0" borderId="0" xfId="16" applyNumberFormat="1" applyFont="1" applyAlignment="1">
      <alignment horizontal="right"/>
    </xf>
    <xf numFmtId="165" fontId="15" fillId="0" borderId="0" xfId="16" applyNumberFormat="1" applyFont="1" applyAlignment="1">
      <alignment horizontal="right"/>
    </xf>
    <xf numFmtId="165" fontId="10" fillId="0" borderId="0" xfId="16" applyNumberFormat="1" applyFont="1"/>
    <xf numFmtId="168" fontId="29" fillId="0" borderId="0" xfId="2" applyNumberFormat="1" applyFont="1" applyFill="1" applyBorder="1" applyAlignment="1">
      <alignment horizontal="right" vertical="center" wrapText="1"/>
    </xf>
    <xf numFmtId="165" fontId="16" fillId="3" borderId="5" xfId="16" applyNumberFormat="1" applyFont="1" applyFill="1" applyBorder="1" applyAlignment="1">
      <alignment horizontal="left" vertical="center" wrapText="1"/>
    </xf>
    <xf numFmtId="165" fontId="0" fillId="2" borderId="10" xfId="0" applyNumberFormat="1" applyFill="1" applyBorder="1" applyAlignment="1">
      <alignment horizontal="right" wrapText="1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165" fontId="0" fillId="0" borderId="0" xfId="0" applyNumberFormat="1" applyAlignment="1">
      <alignment horizontal="right" wrapText="1"/>
    </xf>
    <xf numFmtId="0" fontId="0" fillId="0" borderId="3" xfId="0" applyBorder="1"/>
    <xf numFmtId="0" fontId="0" fillId="0" borderId="2" xfId="0" applyBorder="1"/>
    <xf numFmtId="0" fontId="17" fillId="0" borderId="1" xfId="0" applyFont="1" applyBorder="1"/>
    <xf numFmtId="0" fontId="16" fillId="4" borderId="6" xfId="0" applyFont="1" applyFill="1" applyBorder="1" applyAlignment="1">
      <alignment horizontal="center" wrapText="1"/>
    </xf>
    <xf numFmtId="0" fontId="0" fillId="0" borderId="4" xfId="0" applyBorder="1"/>
    <xf numFmtId="3" fontId="17" fillId="0" borderId="18" xfId="0" applyNumberFormat="1" applyFont="1" applyBorder="1"/>
    <xf numFmtId="3" fontId="17" fillId="0" borderId="19" xfId="0" applyNumberFormat="1" applyFont="1" applyBorder="1"/>
    <xf numFmtId="0" fontId="0" fillId="2" borderId="8" xfId="0" applyFill="1" applyBorder="1"/>
    <xf numFmtId="0" fontId="17" fillId="2" borderId="2" xfId="0" applyFont="1" applyFill="1" applyBorder="1"/>
    <xf numFmtId="0" fontId="16" fillId="4" borderId="1" xfId="0" applyFont="1" applyFill="1" applyBorder="1"/>
    <xf numFmtId="0" fontId="16" fillId="3" borderId="1" xfId="0" applyFont="1" applyFill="1" applyBorder="1" applyAlignment="1">
      <alignment wrapText="1"/>
    </xf>
    <xf numFmtId="165" fontId="0" fillId="2" borderId="0" xfId="2" applyNumberFormat="1" applyFont="1" applyFill="1" applyBorder="1" applyAlignment="1">
      <alignment horizontal="right" wrapText="1"/>
    </xf>
    <xf numFmtId="167" fontId="0" fillId="2" borderId="0" xfId="1" applyNumberFormat="1" applyFont="1" applyFill="1" applyBorder="1" applyAlignment="1">
      <alignment horizontal="right" wrapText="1"/>
    </xf>
    <xf numFmtId="9" fontId="7" fillId="2" borderId="0" xfId="1" applyFont="1" applyFill="1" applyAlignment="1">
      <alignment horizontal="right" wrapText="1"/>
    </xf>
    <xf numFmtId="165" fontId="0" fillId="2" borderId="0" xfId="2" applyNumberFormat="1" applyFont="1" applyFill="1" applyBorder="1" applyAlignment="1">
      <alignment horizontal="right"/>
    </xf>
    <xf numFmtId="167" fontId="0" fillId="2" borderId="10" xfId="1" applyNumberFormat="1" applyFont="1" applyFill="1" applyBorder="1" applyAlignment="1">
      <alignment horizontal="right" wrapText="1"/>
    </xf>
    <xf numFmtId="9" fontId="7" fillId="2" borderId="10" xfId="1" applyFont="1" applyFill="1" applyBorder="1" applyAlignment="1">
      <alignment horizontal="right" wrapText="1"/>
    </xf>
    <xf numFmtId="165" fontId="0" fillId="0" borderId="0" xfId="2" applyNumberFormat="1" applyFont="1" applyFill="1" applyAlignment="1">
      <alignment horizontal="right"/>
    </xf>
    <xf numFmtId="165" fontId="0" fillId="0" borderId="0" xfId="2" applyNumberFormat="1" applyFont="1" applyFill="1" applyBorder="1" applyAlignment="1">
      <alignment horizontal="right"/>
    </xf>
    <xf numFmtId="165" fontId="7" fillId="2" borderId="0" xfId="2" applyNumberFormat="1" applyFont="1" applyFill="1" applyBorder="1" applyAlignment="1">
      <alignment horizontal="right"/>
    </xf>
    <xf numFmtId="165" fontId="7" fillId="0" borderId="0" xfId="2" applyNumberFormat="1" applyFont="1" applyFill="1" applyBorder="1" applyAlignment="1">
      <alignment horizontal="right"/>
    </xf>
    <xf numFmtId="9" fontId="7" fillId="2" borderId="0" xfId="1" applyFont="1" applyFill="1" applyBorder="1" applyAlignment="1">
      <alignment horizontal="right" wrapText="1"/>
    </xf>
    <xf numFmtId="165" fontId="15" fillId="4" borderId="0" xfId="2" applyNumberFormat="1" applyFont="1" applyFill="1" applyAlignment="1">
      <alignment horizontal="center" vertical="center" wrapText="1"/>
    </xf>
    <xf numFmtId="166" fontId="15" fillId="4" borderId="0" xfId="1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</cellXfs>
  <cellStyles count="18">
    <cellStyle name="%" xfId="3" xr:uid="{00000000-0005-0000-0000-000006000000}"/>
    <cellStyle name="% 2" xfId="4" xr:uid="{00000000-0005-0000-0000-000007000000}"/>
    <cellStyle name="Comma" xfId="2" builtinId="3"/>
    <cellStyle name="Comma 2" xfId="5" xr:uid="{00000000-0005-0000-0000-000008000000}"/>
    <cellStyle name="Hyperlink" xfId="6" builtinId="8"/>
    <cellStyle name="Normal" xfId="0" builtinId="0"/>
    <cellStyle name="Normal 2" xfId="7" xr:uid="{00000000-0005-0000-0000-00000A000000}"/>
    <cellStyle name="Normal 2 2" xfId="8" xr:uid="{00000000-0005-0000-0000-00000B000000}"/>
    <cellStyle name="Normal 2 3" xfId="9" xr:uid="{00000000-0005-0000-0000-00000C000000}"/>
    <cellStyle name="Normal 3" xfId="10" xr:uid="{00000000-0005-0000-0000-00000D000000}"/>
    <cellStyle name="Normal 3 2" xfId="11" xr:uid="{00000000-0005-0000-0000-00000E000000}"/>
    <cellStyle name="Normal 4" xfId="12" xr:uid="{00000000-0005-0000-0000-00000F000000}"/>
    <cellStyle name="Normal 5" xfId="13" xr:uid="{00000000-0005-0000-0000-000010000000}"/>
    <cellStyle name="Normal 5 2" xfId="14" xr:uid="{00000000-0005-0000-0000-000011000000}"/>
    <cellStyle name="Normal 6" xfId="15" xr:uid="{00000000-0005-0000-0000-000012000000}"/>
    <cellStyle name="Normal_Draft Budget 2008-09_ L2 Table_ FC" xfId="16" xr:uid="{00000000-0005-0000-0000-000013000000}"/>
    <cellStyle name="Percent" xfId="1" builtinId="5"/>
    <cellStyle name="Percent 2" xfId="17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727409</xdr:colOff>
      <xdr:row>0</xdr:row>
      <xdr:rowOff>104774</xdr:rowOff>
    </xdr:from>
    <xdr:to>
      <xdr:col>0</xdr:col>
      <xdr:colOff>4945396</xdr:colOff>
      <xdr:row>5</xdr:row>
      <xdr:rowOff>76199</xdr:rowOff>
    </xdr:to>
    <xdr:pic>
      <xdr:nvPicPr>
        <xdr:cNvPr id="1077" name="Picture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23900" y="104775"/>
          <a:ext cx="42100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9B9467"/>
      </a:lt2>
      <a:accent1>
        <a:srgbClr val="043657"/>
      </a:accent1>
      <a:accent2>
        <a:srgbClr val="5C2D91"/>
      </a:accent2>
      <a:accent3>
        <a:srgbClr val="BCBEC0"/>
      </a:accent3>
      <a:accent4>
        <a:srgbClr val="D08F29"/>
      </a:accent4>
      <a:accent5>
        <a:srgbClr val="A32382"/>
      </a:accent5>
      <a:accent6>
        <a:srgbClr val="5B8E3F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7:E43"/>
  <sheetViews>
    <sheetView showGridLines="0" zoomScale="81" zoomScaleNormal="81" workbookViewId="0">
      <selection activeCell="A13" sqref="A13"/>
    </sheetView>
  </sheetViews>
  <sheetFormatPr defaultColWidth="8.88671875" defaultRowHeight="15"/>
  <cols>
    <col min="1" max="1" width="73.6640625" style="1" bestFit="1" customWidth="1"/>
    <col min="2" max="16384" width="8.88671875" style="1"/>
  </cols>
  <sheetData>
    <row r="7" spans="1:4" ht="25.5" customHeight="1">
      <c r="A7" s="24" t="s">
        <v>0</v>
      </c>
      <c r="B7" s="5"/>
      <c r="C7" s="5"/>
      <c r="D7" s="5"/>
    </row>
    <row r="8" spans="1:4" ht="15" customHeight="1">
      <c r="A8" s="24"/>
      <c r="B8" s="5"/>
      <c r="C8" s="5"/>
      <c r="D8" s="5"/>
    </row>
    <row r="9" spans="1:4" ht="6" customHeight="1">
      <c r="A9" s="16"/>
      <c r="B9" s="4"/>
      <c r="C9" s="4"/>
    </row>
    <row r="10" spans="1:4" ht="15.75">
      <c r="A10" s="17" t="s">
        <v>1</v>
      </c>
      <c r="B10" s="6"/>
      <c r="C10" s="6"/>
      <c r="D10" s="6"/>
    </row>
    <row r="11" spans="1:4" ht="6" customHeight="1">
      <c r="A11" s="4"/>
      <c r="B11" s="4"/>
      <c r="C11" s="4"/>
    </row>
    <row r="12" spans="1:4" ht="6" customHeight="1">
      <c r="A12" s="18"/>
      <c r="B12" s="4"/>
      <c r="C12" s="4"/>
    </row>
    <row r="13" spans="1:4" ht="39.75" customHeight="1">
      <c r="A13" s="30" t="s">
        <v>2</v>
      </c>
    </row>
    <row r="14" spans="1:4" ht="18" customHeight="1"/>
    <row r="15" spans="1:4" ht="15" customHeight="1">
      <c r="A15" t="s">
        <v>3</v>
      </c>
    </row>
    <row r="16" spans="1:4">
      <c r="A16" s="1" t="str">
        <f>Table_1__Total_Managed_Expenditure_Cash_Terms</f>
        <v>Table 1: Total Managed Expenditure - Cash Terms</v>
      </c>
    </row>
    <row r="17" spans="1:1">
      <c r="A17" s="1" t="str">
        <f>Table_2__Total_Managed_Expenditure_Real_Terms__2013_14_prices</f>
        <v>Table 2: Total Managed Expenditure - Real Terms</v>
      </c>
    </row>
    <row r="18" spans="1:1">
      <c r="A18" s="1" t="str">
        <f>Table_1__Departmental_Expenditure_Limits_Cash_Terms</f>
        <v>Table 3: Resource and Capital - Cash Terms</v>
      </c>
    </row>
    <row r="19" spans="1:1">
      <c r="A19" s="1" t="str">
        <f>Table_2__Departmental_Expenditure_Limits_Real_Terms__2012_13_prices</f>
        <v>Table 4: Resource and Capital - Real Terms</v>
      </c>
    </row>
    <row r="20" spans="1:1">
      <c r="A20" s="1" t="str">
        <f>'TME, Resource, Capital and AME'!A63</f>
        <v>Table 5: Fiscal Resource - Cash Terms</v>
      </c>
    </row>
    <row r="21" spans="1:1">
      <c r="A21" s="1" t="str">
        <f>'TME, Resource, Capital and AME'!A78</f>
        <v>Table 6: Fiscal Resource - Real Terms</v>
      </c>
    </row>
    <row r="22" spans="1:1">
      <c r="A22" s="1" t="str">
        <f>'TME, Resource, Capital and AME'!A93</f>
        <v>Table 7: Capital (inc Financial Transactions) - Cash Terms</v>
      </c>
    </row>
    <row r="23" spans="1:1">
      <c r="A23" s="1" t="str">
        <f>'TME, Resource, Capital and AME'!A108</f>
        <v>Table 8: Capital (inc Financial Transactions) - Real Terms</v>
      </c>
    </row>
    <row r="24" spans="1:1">
      <c r="A24" s="1" t="str">
        <f>Table_3__Annually_Managed_Expenditure_Cash_Terms</f>
        <v>Table 9: Annually Managed Expenditure - Cash Terms</v>
      </c>
    </row>
    <row r="25" spans="1:1">
      <c r="A25" s="1" t="str">
        <f>Table_4__Annually_Managed_Expenditure_Real_Terms___2012_13_prices</f>
        <v>Table 10: Annually Managed Expenditure - Real Terms</v>
      </c>
    </row>
    <row r="26" spans="1:1">
      <c r="A26" s="20" t="s">
        <v>4</v>
      </c>
    </row>
    <row r="27" spans="1:1">
      <c r="A27" s="20" t="s">
        <v>5</v>
      </c>
    </row>
    <row r="28" spans="1:1">
      <c r="A28" t="str">
        <f>'Level 2 2017-18 to 2024-25 cash'!A3</f>
        <v>Table 13: Comparison of Outturn data - 2017-18 to 2024-25 Cash terms</v>
      </c>
    </row>
    <row r="29" spans="1:1">
      <c r="A29" t="str">
        <f>'Level 2 2017-18 to 2024-25 real'!A3</f>
        <v>Table 14: Comparison of Outturn data - 2017-18 to 2024-25 Real terms (2024-25 prices)</v>
      </c>
    </row>
    <row r="30" spans="1:1">
      <c r="A30" t="str">
        <f>'Level 3 ranked by change'!Table_5__Departmental_Expenditure_Limits__Capital_Resource_Split</f>
        <v>Table 15: Level 3 headings ranked by size of real terms change in £m (2025-26 to 2026-27)</v>
      </c>
    </row>
    <row r="31" spans="1:1">
      <c r="A31" s="19"/>
    </row>
    <row r="32" spans="1:1">
      <c r="A32" s="19"/>
    </row>
    <row r="38" spans="5:5">
      <c r="E38" s="22"/>
    </row>
    <row r="39" spans="5:5">
      <c r="E39" s="22"/>
    </row>
    <row r="41" spans="5:5">
      <c r="E41" s="22"/>
    </row>
    <row r="42" spans="5:5">
      <c r="E42" s="22"/>
    </row>
    <row r="43" spans="5:5">
      <c r="E43" s="22"/>
    </row>
  </sheetData>
  <pageMargins left="0.7" right="0.7" top="0.75" bottom="0.75" header="0.3" footer="0.3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182"/>
  <sheetViews>
    <sheetView showGridLines="0" zoomScale="60" zoomScaleNormal="60" workbookViewId="0">
      <selection activeCell="A3" sqref="A3"/>
    </sheetView>
  </sheetViews>
  <sheetFormatPr defaultColWidth="8.88671875" defaultRowHeight="15"/>
  <cols>
    <col min="1" max="1" width="51.21875" customWidth="1"/>
    <col min="2" max="3" width="11.44140625" style="93" customWidth="1"/>
    <col min="4" max="4" width="16" style="112" customWidth="1"/>
    <col min="5" max="5" width="16" style="100" customWidth="1"/>
    <col min="7" max="7" width="10.33203125" bestFit="1" customWidth="1"/>
  </cols>
  <sheetData>
    <row r="1" spans="1:5" ht="18">
      <c r="A1" s="3" t="s">
        <v>1</v>
      </c>
      <c r="D1" s="105"/>
      <c r="E1" s="94"/>
    </row>
    <row r="2" spans="1:5" ht="25.5">
      <c r="A2" s="5" t="s">
        <v>6</v>
      </c>
      <c r="B2" s="72"/>
      <c r="C2" s="72"/>
      <c r="D2" s="105"/>
      <c r="E2" s="94"/>
    </row>
    <row r="3" spans="1:5" s="193" customFormat="1" ht="35.450000000000003" customHeight="1">
      <c r="A3" s="63" t="s">
        <v>7</v>
      </c>
      <c r="B3" s="73" t="s">
        <v>8</v>
      </c>
      <c r="C3" s="73" t="s">
        <v>9</v>
      </c>
      <c r="D3" s="191" t="s">
        <v>10</v>
      </c>
      <c r="E3" s="192" t="s">
        <v>11</v>
      </c>
    </row>
    <row r="4" spans="1:5">
      <c r="A4" s="1" t="s">
        <v>12</v>
      </c>
      <c r="B4" s="144">
        <v>21763.678999999996</v>
      </c>
      <c r="C4" s="144">
        <v>22476.86199999999</v>
      </c>
      <c r="D4" s="105">
        <f>C4-B4</f>
        <v>713.18299999999363</v>
      </c>
      <c r="E4" s="94">
        <f>D4/B4</f>
        <v>3.2769413663930338E-2</v>
      </c>
    </row>
    <row r="5" spans="1:5">
      <c r="A5" s="1" t="s">
        <v>13</v>
      </c>
      <c r="B5" s="144">
        <v>18545.001999999997</v>
      </c>
      <c r="C5" s="144">
        <v>18589.791999999998</v>
      </c>
      <c r="D5" s="105">
        <f t="shared" ref="D5:D14" si="0">C5-B5</f>
        <v>44.790000000000873</v>
      </c>
      <c r="E5" s="94">
        <f t="shared" ref="E5:E15" si="1">D5/B5</f>
        <v>2.415205994585543E-3</v>
      </c>
    </row>
    <row r="6" spans="1:5">
      <c r="A6" s="1" t="s">
        <v>14</v>
      </c>
      <c r="B6" s="144">
        <v>7452.9929999999995</v>
      </c>
      <c r="C6" s="144">
        <v>8105.4999999999982</v>
      </c>
      <c r="D6" s="105">
        <f t="shared" si="0"/>
        <v>652.5069999999987</v>
      </c>
      <c r="E6" s="94">
        <f t="shared" si="1"/>
        <v>8.7549659579714986E-2</v>
      </c>
    </row>
    <row r="7" spans="1:5">
      <c r="A7" s="1" t="s">
        <v>15</v>
      </c>
      <c r="B7" s="144">
        <v>3882.1859999999997</v>
      </c>
      <c r="C7" s="144">
        <v>4885.1307000000006</v>
      </c>
      <c r="D7" s="105">
        <f t="shared" si="0"/>
        <v>1002.9447000000009</v>
      </c>
      <c r="E7" s="94">
        <f t="shared" si="1"/>
        <v>0.25834534975913082</v>
      </c>
    </row>
    <row r="8" spans="1:5">
      <c r="A8" s="1" t="s">
        <v>16</v>
      </c>
      <c r="B8" s="144">
        <v>4324.5759999999991</v>
      </c>
      <c r="C8" s="144">
        <v>4616.7519999999995</v>
      </c>
      <c r="D8" s="105">
        <f t="shared" si="0"/>
        <v>292.17600000000039</v>
      </c>
      <c r="E8" s="94">
        <f t="shared" si="1"/>
        <v>6.7561767905108025E-2</v>
      </c>
    </row>
    <row r="9" spans="1:5">
      <c r="A9" s="1" t="s">
        <v>17</v>
      </c>
      <c r="B9" s="144">
        <v>3982.5</v>
      </c>
      <c r="C9" s="144">
        <v>4281.5</v>
      </c>
      <c r="D9" s="105">
        <f t="shared" si="0"/>
        <v>299</v>
      </c>
      <c r="E9" s="94">
        <f t="shared" si="1"/>
        <v>7.507846829880728E-2</v>
      </c>
    </row>
    <row r="10" spans="1:5">
      <c r="A10" s="1" t="s">
        <v>18</v>
      </c>
      <c r="B10" s="144">
        <v>1403.1019999999999</v>
      </c>
      <c r="C10" s="144">
        <v>1389.6819999999998</v>
      </c>
      <c r="D10" s="105">
        <f t="shared" si="0"/>
        <v>-13.420000000000073</v>
      </c>
      <c r="E10" s="94">
        <f t="shared" si="1"/>
        <v>-9.5645220375995994E-3</v>
      </c>
    </row>
    <row r="11" spans="1:5">
      <c r="A11" s="1" t="s">
        <v>19</v>
      </c>
      <c r="B11" s="144">
        <v>1013.2470000000001</v>
      </c>
      <c r="C11" s="144">
        <v>1205.5059999999999</v>
      </c>
      <c r="D11" s="105">
        <f t="shared" si="0"/>
        <v>192.25899999999979</v>
      </c>
      <c r="E11" s="94">
        <f t="shared" si="1"/>
        <v>0.18974544212812847</v>
      </c>
    </row>
    <row r="12" spans="1:5">
      <c r="A12" s="1" t="s">
        <v>20</v>
      </c>
      <c r="B12" s="144">
        <v>1136.5400000000002</v>
      </c>
      <c r="C12" s="144">
        <v>1122.0160000000001</v>
      </c>
      <c r="D12" s="105">
        <f t="shared" si="0"/>
        <v>-14.524000000000115</v>
      </c>
      <c r="E12" s="94">
        <f t="shared" si="1"/>
        <v>-1.2779136677987675E-2</v>
      </c>
    </row>
    <row r="13" spans="1:5">
      <c r="A13" s="1" t="s">
        <v>21</v>
      </c>
      <c r="B13" s="144">
        <v>538.9079999999999</v>
      </c>
      <c r="C13" s="144">
        <v>446.10899999999998</v>
      </c>
      <c r="D13" s="105">
        <f t="shared" si="0"/>
        <v>-92.798999999999921</v>
      </c>
      <c r="E13" s="94">
        <f t="shared" si="1"/>
        <v>-0.17219822307332594</v>
      </c>
    </row>
    <row r="14" spans="1:5">
      <c r="A14" s="1" t="s">
        <v>22</v>
      </c>
      <c r="B14" s="144">
        <v>379.66</v>
      </c>
      <c r="C14" s="144">
        <v>415.81309999999996</v>
      </c>
      <c r="D14" s="105">
        <f t="shared" si="0"/>
        <v>36.153099999999938</v>
      </c>
      <c r="E14" s="94">
        <f t="shared" si="1"/>
        <v>9.5224938102512605E-2</v>
      </c>
    </row>
    <row r="15" spans="1:5">
      <c r="A15" s="1" t="s">
        <v>23</v>
      </c>
      <c r="B15" s="144">
        <v>250.828</v>
      </c>
      <c r="C15" s="144">
        <v>259.88100000000003</v>
      </c>
      <c r="D15" s="105">
        <f>C15-B15</f>
        <v>9.0530000000000257</v>
      </c>
      <c r="E15" s="94">
        <f t="shared" si="1"/>
        <v>3.609246176662903E-2</v>
      </c>
    </row>
    <row r="16" spans="1:5">
      <c r="A16" s="66" t="s">
        <v>24</v>
      </c>
      <c r="B16" s="145">
        <v>168.09400000000002</v>
      </c>
      <c r="C16" s="145">
        <v>183.17399999999998</v>
      </c>
      <c r="D16" s="107">
        <f>C16-B16</f>
        <v>15.079999999999956</v>
      </c>
      <c r="E16" s="96">
        <f t="shared" ref="E16" si="2">D16/B16</f>
        <v>8.9711708924768013E-2</v>
      </c>
    </row>
    <row r="17" spans="1:7">
      <c r="A17" s="1" t="s">
        <v>25</v>
      </c>
      <c r="B17" s="93">
        <f>SUM(B4:B16)</f>
        <v>64841.31500000001</v>
      </c>
      <c r="C17" s="93">
        <f>SUM(C4:C16)</f>
        <v>67977.717799999984</v>
      </c>
      <c r="D17" s="105">
        <f>C17-B17</f>
        <v>3136.4027999999744</v>
      </c>
      <c r="E17" s="94">
        <f t="shared" ref="E17" si="3">D17/B17</f>
        <v>4.8370437891334772E-2</v>
      </c>
      <c r="G17" s="82"/>
    </row>
    <row r="18" spans="1:7" ht="36">
      <c r="A18" s="64" t="s">
        <v>26</v>
      </c>
      <c r="B18" s="77" t="str">
        <f>B$3</f>
        <v>2025-26 ABR - £m</v>
      </c>
      <c r="C18" s="77" t="str">
        <f t="shared" ref="C18:E18" si="4">C$3</f>
        <v>2026-27 Budget - £m</v>
      </c>
      <c r="D18" s="108" t="str">
        <f t="shared" si="4"/>
        <v>Change 2025-26 to 2026-27 - £m</v>
      </c>
      <c r="E18" s="104" t="str">
        <f t="shared" si="4"/>
        <v>Change 2025-26 to 2026-27 - %</v>
      </c>
    </row>
    <row r="19" spans="1:7">
      <c r="A19" s="1" t="str">
        <f t="shared" ref="A19:B31" si="5">A4</f>
        <v>Health and Social Care</v>
      </c>
      <c r="B19" s="72">
        <f t="shared" si="5"/>
        <v>21763.678999999996</v>
      </c>
      <c r="C19" s="72">
        <f>C4*Deflators!$A$1</f>
        <v>21986.575964696924</v>
      </c>
      <c r="D19" s="105">
        <f>C19-B19</f>
        <v>222.89696469692717</v>
      </c>
      <c r="E19" s="41">
        <f>D19/B19</f>
        <v>1.024169510572763E-2</v>
      </c>
      <c r="G19" s="83"/>
    </row>
    <row r="20" spans="1:7" ht="14.1" customHeight="1">
      <c r="A20" s="1" t="str">
        <f t="shared" si="5"/>
        <v>Finance and Local Government</v>
      </c>
      <c r="B20" s="72">
        <f t="shared" si="5"/>
        <v>18545.001999999997</v>
      </c>
      <c r="C20" s="72">
        <f>C5*Deflators!$A$1</f>
        <v>18184.294319016386</v>
      </c>
      <c r="D20" s="105">
        <f t="shared" ref="D20:D29" si="6">C20-B20</f>
        <v>-360.70768098361077</v>
      </c>
      <c r="E20" s="41">
        <f t="shared" ref="E20:E30" si="7">D20/B20</f>
        <v>-1.9450398602470404E-2</v>
      </c>
      <c r="G20" s="83"/>
    </row>
    <row r="21" spans="1:7">
      <c r="A21" s="1" t="str">
        <f t="shared" si="5"/>
        <v>Social Justice</v>
      </c>
      <c r="B21" s="72">
        <f t="shared" si="5"/>
        <v>7452.9929999999995</v>
      </c>
      <c r="C21" s="72">
        <f>C6*Deflators!$A$1</f>
        <v>7928.6953615611892</v>
      </c>
      <c r="D21" s="105">
        <f t="shared" si="6"/>
        <v>475.70236156118972</v>
      </c>
      <c r="E21" s="41">
        <f t="shared" si="7"/>
        <v>6.3827023795834742E-2</v>
      </c>
      <c r="G21" s="83"/>
    </row>
    <row r="22" spans="1:7">
      <c r="A22" s="1" t="str">
        <f t="shared" si="5"/>
        <v>Education &amp; Skills</v>
      </c>
      <c r="B22" s="72">
        <f t="shared" si="5"/>
        <v>3882.1859999999997</v>
      </c>
      <c r="C22" s="72">
        <f>C7*Deflators!$A$1</f>
        <v>4778.5717255826512</v>
      </c>
      <c r="D22" s="105">
        <f t="shared" si="6"/>
        <v>896.3857255826515</v>
      </c>
      <c r="E22" s="41">
        <f t="shared" si="7"/>
        <v>0.2308971609249664</v>
      </c>
      <c r="G22" s="83"/>
    </row>
    <row r="23" spans="1:7">
      <c r="A23" s="1" t="str">
        <f t="shared" si="5"/>
        <v>Justice and Home Affairs</v>
      </c>
      <c r="B23" s="72">
        <f t="shared" si="5"/>
        <v>4324.5759999999991</v>
      </c>
      <c r="C23" s="72">
        <f>C8*Deflators!$A$1</f>
        <v>4516.0471492046572</v>
      </c>
      <c r="D23" s="105">
        <f t="shared" si="6"/>
        <v>191.4711492046581</v>
      </c>
      <c r="E23" s="41">
        <f t="shared" si="7"/>
        <v>4.4275126441218317E-2</v>
      </c>
      <c r="G23" s="83"/>
    </row>
    <row r="24" spans="1:7">
      <c r="A24" s="1" t="str">
        <f t="shared" si="5"/>
        <v>Transport</v>
      </c>
      <c r="B24" s="72">
        <f t="shared" si="5"/>
        <v>3982.5</v>
      </c>
      <c r="C24" s="72">
        <f>C9*Deflators!$A$1</f>
        <v>4188.1079748965813</v>
      </c>
      <c r="D24" s="105">
        <f t="shared" si="6"/>
        <v>205.60797489658125</v>
      </c>
      <c r="E24" s="41">
        <f t="shared" si="7"/>
        <v>5.1627865636304143E-2</v>
      </c>
      <c r="G24" s="83"/>
    </row>
    <row r="25" spans="1:7">
      <c r="A25" s="1" t="str">
        <f t="shared" si="5"/>
        <v>Deputy First Minister, Economy and Gaelic</v>
      </c>
      <c r="B25" s="72">
        <f t="shared" si="5"/>
        <v>1403.1019999999999</v>
      </c>
      <c r="C25" s="72">
        <f>C10*Deflators!$A$1</f>
        <v>1359.3689750718743</v>
      </c>
      <c r="D25" s="105">
        <f t="shared" si="6"/>
        <v>-43.733024928125587</v>
      </c>
      <c r="E25" s="41">
        <f t="shared" si="7"/>
        <v>-3.1168813762738268E-2</v>
      </c>
      <c r="G25" s="83"/>
    </row>
    <row r="26" spans="1:7">
      <c r="A26" s="1" t="str">
        <f t="shared" si="5"/>
        <v>Housing</v>
      </c>
      <c r="B26" s="72">
        <f t="shared" si="5"/>
        <v>1013.2470000000001</v>
      </c>
      <c r="C26" s="72">
        <f>C11*Deflators!$A$1</f>
        <v>1179.210391775237</v>
      </c>
      <c r="D26" s="105">
        <f t="shared" si="6"/>
        <v>165.96339177523691</v>
      </c>
      <c r="E26" s="41">
        <f t="shared" si="7"/>
        <v>0.16379361772128306</v>
      </c>
      <c r="G26" s="83"/>
    </row>
    <row r="27" spans="1:7">
      <c r="A27" s="1" t="str">
        <f t="shared" si="5"/>
        <v>Rural Affairs, Land Reform and Islands</v>
      </c>
      <c r="B27" s="72">
        <f t="shared" si="5"/>
        <v>1136.5400000000002</v>
      </c>
      <c r="C27" s="72">
        <f>C12*Deflators!$A$1</f>
        <v>1097.5415526244453</v>
      </c>
      <c r="D27" s="105">
        <f t="shared" si="6"/>
        <v>-38.998447375554861</v>
      </c>
      <c r="E27" s="41">
        <f>D27/B27</f>
        <v>-3.4313308265045535E-2</v>
      </c>
      <c r="G27" s="83"/>
    </row>
    <row r="28" spans="1:7">
      <c r="A28" s="1" t="str">
        <f t="shared" si="5"/>
        <v>Climate Action and Energy</v>
      </c>
      <c r="B28" s="72">
        <f t="shared" si="5"/>
        <v>538.9079999999999</v>
      </c>
      <c r="C28" s="72">
        <f>C13*Deflators!$A$1</f>
        <v>436.37805922530396</v>
      </c>
      <c r="D28" s="105">
        <f t="shared" si="6"/>
        <v>-102.52994077469594</v>
      </c>
      <c r="E28" s="41">
        <f t="shared" si="7"/>
        <v>-0.19025499857989855</v>
      </c>
      <c r="G28" s="83"/>
    </row>
    <row r="29" spans="1:7">
      <c r="A29" s="1" t="str">
        <f t="shared" si="5"/>
        <v>Constitution, External Affairs and Culture</v>
      </c>
      <c r="B29" s="72">
        <f t="shared" si="5"/>
        <v>379.66</v>
      </c>
      <c r="C29" s="72">
        <f>C14*Deflators!$A$1</f>
        <v>406.74300132581328</v>
      </c>
      <c r="D29" s="105">
        <f t="shared" si="6"/>
        <v>27.083001325813257</v>
      </c>
      <c r="E29" s="41">
        <f t="shared" si="7"/>
        <v>7.1334882067674382E-2</v>
      </c>
      <c r="G29" s="83"/>
    </row>
    <row r="30" spans="1:7">
      <c r="A30" s="1" t="str">
        <f t="shared" si="5"/>
        <v>Crown Office and Procurator Fiscal Service</v>
      </c>
      <c r="B30" s="72">
        <f t="shared" si="5"/>
        <v>250.828</v>
      </c>
      <c r="C30" s="72">
        <f>C15*Deflators!$A$1</f>
        <v>254.21223604439999</v>
      </c>
      <c r="D30" s="105">
        <f>C30-B30</f>
        <v>3.3842360443999837</v>
      </c>
      <c r="E30" s="41">
        <f t="shared" si="7"/>
        <v>1.3492257819701085E-2</v>
      </c>
      <c r="G30" s="83"/>
    </row>
    <row r="31" spans="1:7">
      <c r="A31" s="66" t="str">
        <f t="shared" si="5"/>
        <v>Scottish Parliament &amp; Audit</v>
      </c>
      <c r="B31" s="76">
        <f t="shared" si="5"/>
        <v>168.09400000000002</v>
      </c>
      <c r="C31" s="76">
        <f>C16*Deflators!$A$1</f>
        <v>179.17843984437843</v>
      </c>
      <c r="D31" s="107">
        <f>C31-B31</f>
        <v>11.084439844378409</v>
      </c>
      <c r="E31" s="67">
        <f t="shared" ref="E31" si="8">D31/B31</f>
        <v>6.5941912527385904E-2</v>
      </c>
      <c r="G31" s="83"/>
    </row>
    <row r="32" spans="1:7">
      <c r="A32" s="22" t="str">
        <f>$A$17</f>
        <v>Total</v>
      </c>
      <c r="B32" s="72">
        <f>B17</f>
        <v>64841.31500000001</v>
      </c>
      <c r="C32" s="72">
        <f>C17*Deflators!$A$1</f>
        <v>66494.925150869836</v>
      </c>
      <c r="D32" s="105">
        <f>C32-B32</f>
        <v>1653.6101508698266</v>
      </c>
      <c r="E32" s="41">
        <f t="shared" ref="E32" si="9">D32/B32</f>
        <v>2.5502415410141303E-2</v>
      </c>
      <c r="G32" s="83"/>
    </row>
    <row r="33" spans="1:12" ht="30">
      <c r="A33" s="63" t="s">
        <v>27</v>
      </c>
      <c r="B33" s="73" t="str">
        <f>B$3</f>
        <v>2025-26 ABR - £m</v>
      </c>
      <c r="C33" s="74" t="str">
        <f t="shared" ref="C33:E33" si="10">C$3</f>
        <v>2026-27 Budget - £m</v>
      </c>
      <c r="D33" s="106" t="str">
        <f t="shared" si="10"/>
        <v>Change 2025-26 to 2026-27 - £m</v>
      </c>
      <c r="E33" s="95" t="str">
        <f t="shared" si="10"/>
        <v>Change 2025-26 to 2026-27 - %</v>
      </c>
      <c r="G33" s="84"/>
    </row>
    <row r="34" spans="1:12" s="85" customFormat="1" ht="15.75">
      <c r="A34" s="22" t="str">
        <f>$A$4</f>
        <v>Health and Social Care</v>
      </c>
      <c r="B34" s="78">
        <f>B64+B94</f>
        <v>21238.636999999995</v>
      </c>
      <c r="C34" s="78">
        <f>C64+C94</f>
        <v>21951.82</v>
      </c>
      <c r="D34" s="105">
        <f>C34-B34</f>
        <v>713.18300000000454</v>
      </c>
      <c r="E34" s="94">
        <f>D34/B34</f>
        <v>3.357950889221397E-2</v>
      </c>
      <c r="G34" s="84"/>
      <c r="H34" s="86"/>
      <c r="I34" s="86"/>
      <c r="L34" s="86"/>
    </row>
    <row r="35" spans="1:12" s="85" customFormat="1" ht="15.75">
      <c r="A35" s="22" t="str">
        <f>$A$5</f>
        <v>Finance and Local Government</v>
      </c>
      <c r="B35" s="78">
        <f t="shared" ref="B35:C35" si="11">B65+B95</f>
        <v>12359.240999999998</v>
      </c>
      <c r="C35" s="78">
        <f t="shared" si="11"/>
        <v>11729.721999999996</v>
      </c>
      <c r="D35" s="105">
        <f t="shared" ref="D35:D45" si="12">C35-B35</f>
        <v>-629.51900000000205</v>
      </c>
      <c r="E35" s="94">
        <f t="shared" ref="E35:E45" si="13">D35/B35</f>
        <v>-5.0935085738679435E-2</v>
      </c>
      <c r="G35" s="84"/>
      <c r="H35" s="86"/>
      <c r="I35" s="86"/>
      <c r="L35" s="86"/>
    </row>
    <row r="36" spans="1:12" ht="15.75">
      <c r="A36" s="22" t="str">
        <f>$A$6</f>
        <v>Social Justice</v>
      </c>
      <c r="B36" s="78">
        <f t="shared" ref="B36:C36" si="14">B66+B96</f>
        <v>7382.4929999999995</v>
      </c>
      <c r="C36" s="78">
        <f t="shared" si="14"/>
        <v>8024.2999999999984</v>
      </c>
      <c r="D36" s="105">
        <f t="shared" si="12"/>
        <v>641.80699999999888</v>
      </c>
      <c r="E36" s="94">
        <f t="shared" si="13"/>
        <v>8.6936350633857545E-2</v>
      </c>
      <c r="G36" s="84"/>
      <c r="H36" s="86"/>
      <c r="I36" s="86"/>
      <c r="L36" s="86"/>
    </row>
    <row r="37" spans="1:12" ht="15.75">
      <c r="A37" s="22" t="str">
        <f>$A$7</f>
        <v>Education &amp; Skills</v>
      </c>
      <c r="B37" s="78">
        <f t="shared" ref="B37:C37" si="15">B67+B97</f>
        <v>3318.45</v>
      </c>
      <c r="C37" s="78">
        <f t="shared" si="15"/>
        <v>3556.0996999999998</v>
      </c>
      <c r="D37" s="105">
        <f t="shared" si="12"/>
        <v>237.64969999999994</v>
      </c>
      <c r="E37" s="94">
        <f t="shared" si="13"/>
        <v>7.1614669499314429E-2</v>
      </c>
      <c r="G37" s="84"/>
      <c r="H37" s="86"/>
      <c r="I37" s="86"/>
      <c r="L37" s="86"/>
    </row>
    <row r="38" spans="1:12" ht="15.75">
      <c r="A38" s="22" t="str">
        <f>$A$8</f>
        <v>Justice and Home Affairs</v>
      </c>
      <c r="B38" s="78">
        <f t="shared" ref="B38:C38" si="16">B68+B98</f>
        <v>4132.3619999999992</v>
      </c>
      <c r="C38" s="78">
        <f t="shared" si="16"/>
        <v>4060.9999999999995</v>
      </c>
      <c r="D38" s="105">
        <f t="shared" si="12"/>
        <v>-71.361999999999625</v>
      </c>
      <c r="E38" s="94">
        <f t="shared" si="13"/>
        <v>-1.7269058228683652E-2</v>
      </c>
      <c r="G38" s="84"/>
      <c r="H38" s="86"/>
      <c r="I38" s="86"/>
      <c r="L38" s="86"/>
    </row>
    <row r="39" spans="1:12" ht="15.75">
      <c r="A39" s="22" t="str">
        <f>$A$9</f>
        <v>Transport</v>
      </c>
      <c r="B39" s="78">
        <f t="shared" ref="B39:C39" si="17">B69+B99</f>
        <v>3636.8370000000004</v>
      </c>
      <c r="C39" s="78">
        <f t="shared" si="17"/>
        <v>3952.4000000000005</v>
      </c>
      <c r="D39" s="105">
        <f t="shared" si="12"/>
        <v>315.5630000000001</v>
      </c>
      <c r="E39" s="94">
        <f t="shared" si="13"/>
        <v>8.6768529906619429E-2</v>
      </c>
      <c r="G39" s="84"/>
      <c r="H39" s="86"/>
      <c r="I39" s="86"/>
      <c r="L39" s="86"/>
    </row>
    <row r="40" spans="1:12" ht="15.75">
      <c r="A40" s="22" t="str">
        <f>$A$10</f>
        <v>Deputy First Minister, Economy and Gaelic</v>
      </c>
      <c r="B40" s="78">
        <f t="shared" ref="B40:C40" si="18">B70+B100</f>
        <v>1376.9749999999999</v>
      </c>
      <c r="C40" s="78">
        <f t="shared" si="18"/>
        <v>1362.3000000000002</v>
      </c>
      <c r="D40" s="105">
        <f t="shared" si="12"/>
        <v>-14.674999999999727</v>
      </c>
      <c r="E40" s="94">
        <f t="shared" si="13"/>
        <v>-1.0657419343125132E-2</v>
      </c>
      <c r="G40" s="84"/>
      <c r="H40" s="86"/>
      <c r="I40" s="86"/>
      <c r="L40" s="86"/>
    </row>
    <row r="41" spans="1:12" ht="15.75">
      <c r="A41" s="22" t="str">
        <f>$A$11</f>
        <v>Housing</v>
      </c>
      <c r="B41" s="78">
        <f t="shared" ref="B41:C41" si="19">B71+B101</f>
        <v>1013.0340000000001</v>
      </c>
      <c r="C41" s="78">
        <f t="shared" si="19"/>
        <v>1205.28</v>
      </c>
      <c r="D41" s="105">
        <f t="shared" si="12"/>
        <v>192.24599999999987</v>
      </c>
      <c r="E41" s="94">
        <f t="shared" si="13"/>
        <v>0.18977250516764477</v>
      </c>
      <c r="G41" s="84"/>
      <c r="H41" s="86"/>
      <c r="I41" s="86"/>
      <c r="L41" s="86"/>
    </row>
    <row r="42" spans="1:12" ht="15.75">
      <c r="A42" s="22" t="str">
        <f>$A$12</f>
        <v>Rural Affairs, Land Reform and Islands</v>
      </c>
      <c r="B42" s="78">
        <f t="shared" ref="B42:C42" si="20">B72+B102</f>
        <v>1113.5020000000002</v>
      </c>
      <c r="C42" s="78">
        <f t="shared" si="20"/>
        <v>1111.44</v>
      </c>
      <c r="D42" s="105">
        <f t="shared" si="12"/>
        <v>-2.0620000000001255</v>
      </c>
      <c r="E42" s="94">
        <f t="shared" si="13"/>
        <v>-1.8518152639152199E-3</v>
      </c>
      <c r="G42" s="84"/>
      <c r="H42" s="86"/>
      <c r="I42" s="86"/>
      <c r="L42" s="86"/>
    </row>
    <row r="43" spans="1:12" ht="15.75">
      <c r="A43" s="22" t="str">
        <f>$A$13</f>
        <v>Climate Action and Energy</v>
      </c>
      <c r="B43" s="78">
        <f t="shared" ref="B43:C43" si="21">B73+B103</f>
        <v>529.26400000000001</v>
      </c>
      <c r="C43" s="78">
        <f t="shared" si="21"/>
        <v>435.80000000000007</v>
      </c>
      <c r="D43" s="105">
        <f t="shared" si="12"/>
        <v>-93.463999999999942</v>
      </c>
      <c r="E43" s="94">
        <f t="shared" si="13"/>
        <v>-0.17659240001209214</v>
      </c>
      <c r="G43" s="84"/>
      <c r="H43" s="86"/>
      <c r="I43" s="86"/>
      <c r="L43" s="86"/>
    </row>
    <row r="44" spans="1:12" ht="15.75">
      <c r="A44" s="22" t="str">
        <f>$A$14</f>
        <v>Constitution, External Affairs and Culture</v>
      </c>
      <c r="B44" s="78">
        <f t="shared" ref="B44:C44" si="22">B74+B104</f>
        <v>359.73400000000004</v>
      </c>
      <c r="C44" s="78">
        <f t="shared" si="22"/>
        <v>397.50310000000002</v>
      </c>
      <c r="D44" s="105">
        <f t="shared" si="12"/>
        <v>37.76909999999998</v>
      </c>
      <c r="E44" s="94">
        <f t="shared" si="13"/>
        <v>0.10499174389965912</v>
      </c>
      <c r="G44" s="84"/>
      <c r="H44" s="86"/>
      <c r="I44" s="86"/>
      <c r="L44" s="86"/>
    </row>
    <row r="45" spans="1:12" ht="15.75">
      <c r="A45" s="22" t="str">
        <f>$A$15</f>
        <v>Crown Office and Procurator Fiscal Service</v>
      </c>
      <c r="B45" s="78">
        <f t="shared" ref="B45:C45" si="23">B75+B105</f>
        <v>239.3</v>
      </c>
      <c r="C45" s="78">
        <f t="shared" si="23"/>
        <v>248.58099999999999</v>
      </c>
      <c r="D45" s="105">
        <f t="shared" si="12"/>
        <v>9.2809999999999775</v>
      </c>
      <c r="E45" s="94">
        <f t="shared" si="13"/>
        <v>3.8783953196823977E-2</v>
      </c>
      <c r="G45" s="84"/>
      <c r="H45" s="86"/>
      <c r="I45" s="86"/>
      <c r="L45" s="86"/>
    </row>
    <row r="46" spans="1:12" ht="15.75">
      <c r="A46" s="65" t="str">
        <f>$A$16</f>
        <v>Scottish Parliament &amp; Audit</v>
      </c>
      <c r="B46" s="79">
        <f t="shared" ref="B46:C46" si="24">B76+B106</f>
        <v>150.36500000000001</v>
      </c>
      <c r="C46" s="79">
        <f t="shared" si="24"/>
        <v>165.67499999999998</v>
      </c>
      <c r="D46" s="107">
        <f t="shared" ref="D46" si="25">C46-B46</f>
        <v>15.309999999999974</v>
      </c>
      <c r="E46" s="96">
        <f t="shared" ref="E46" si="26">D46/B46</f>
        <v>0.10181890732550775</v>
      </c>
      <c r="G46" s="84"/>
      <c r="H46" s="86"/>
      <c r="I46" s="86"/>
      <c r="L46" s="86"/>
    </row>
    <row r="47" spans="1:12" ht="15.75">
      <c r="A47" s="22" t="str">
        <f>$A$17</f>
        <v>Total</v>
      </c>
      <c r="B47" s="78">
        <f t="shared" ref="B47:C47" si="27">B77+B107</f>
        <v>56850.194000000003</v>
      </c>
      <c r="C47" s="78">
        <f t="shared" si="27"/>
        <v>58201.920799999993</v>
      </c>
      <c r="D47" s="105">
        <f t="shared" ref="D47" si="28">C47-B47</f>
        <v>1351.7267999999895</v>
      </c>
      <c r="E47" s="94">
        <f t="shared" ref="E47" si="29">D47/B47</f>
        <v>2.3776995378414881E-2</v>
      </c>
      <c r="G47" s="84"/>
      <c r="H47" s="86"/>
      <c r="I47" s="86"/>
      <c r="L47" s="86"/>
    </row>
    <row r="48" spans="1:12" ht="30">
      <c r="A48" s="64" t="s">
        <v>28</v>
      </c>
      <c r="B48" s="77" t="str">
        <f>B$3</f>
        <v>2025-26 ABR - £m</v>
      </c>
      <c r="C48" s="77" t="str">
        <f t="shared" ref="C48:E48" si="30">C$3</f>
        <v>2026-27 Budget - £m</v>
      </c>
      <c r="D48" s="108" t="str">
        <f t="shared" si="30"/>
        <v>Change 2025-26 to 2026-27 - £m</v>
      </c>
      <c r="E48" s="97" t="str">
        <f t="shared" si="30"/>
        <v>Change 2025-26 to 2026-27 - %</v>
      </c>
      <c r="G48" s="84"/>
    </row>
    <row r="49" spans="1:8" s="85" customFormat="1">
      <c r="A49" s="22" t="str">
        <f>$A$4</f>
        <v>Health and Social Care</v>
      </c>
      <c r="B49" s="78">
        <f t="shared" ref="B49:B62" si="31">B34</f>
        <v>21238.636999999995</v>
      </c>
      <c r="C49" s="72">
        <f>C34*Deflators!$A$1</f>
        <v>21472.986664835753</v>
      </c>
      <c r="D49" s="105">
        <f>C49-B49</f>
        <v>234.34966483575772</v>
      </c>
      <c r="E49" s="94">
        <f>D49/B49</f>
        <v>1.1034119790067402E-2</v>
      </c>
      <c r="G49" s="83"/>
      <c r="H49" s="87"/>
    </row>
    <row r="50" spans="1:8" s="85" customFormat="1" ht="15.75">
      <c r="A50" s="22" t="str">
        <f>$A$5</f>
        <v>Finance and Local Government</v>
      </c>
      <c r="B50" s="78">
        <f t="shared" si="31"/>
        <v>12359.240999999998</v>
      </c>
      <c r="C50" s="72">
        <f>C35*Deflators!$A$1</f>
        <v>11473.862490136602</v>
      </c>
      <c r="D50" s="105">
        <f t="shared" ref="D50:D60" si="32">C50-B50</f>
        <v>-885.37850986339618</v>
      </c>
      <c r="E50" s="94">
        <f t="shared" ref="E50:E60" si="33">D50/B50</f>
        <v>-7.163696458895788E-2</v>
      </c>
      <c r="G50" s="84"/>
      <c r="H50" s="87"/>
    </row>
    <row r="51" spans="1:8" ht="15.75">
      <c r="A51" s="22" t="str">
        <f>$A$6</f>
        <v>Social Justice</v>
      </c>
      <c r="B51" s="78">
        <f t="shared" si="31"/>
        <v>7382.4929999999995</v>
      </c>
      <c r="C51" s="72">
        <f>C36*Deflators!$A$1</f>
        <v>7849.2665708192526</v>
      </c>
      <c r="D51" s="105">
        <f t="shared" si="32"/>
        <v>466.77357081925311</v>
      </c>
      <c r="E51" s="94">
        <f t="shared" si="33"/>
        <v>6.322709291011222E-2</v>
      </c>
      <c r="G51" s="84"/>
      <c r="H51" s="87"/>
    </row>
    <row r="52" spans="1:8" ht="15.75">
      <c r="A52" s="22" t="str">
        <f>$A$7</f>
        <v>Education &amp; Skills</v>
      </c>
      <c r="B52" s="78">
        <f t="shared" si="31"/>
        <v>3318.45</v>
      </c>
      <c r="C52" s="72">
        <f>C37*Deflators!$A$1</f>
        <v>3478.5307749847807</v>
      </c>
      <c r="D52" s="105">
        <f t="shared" si="32"/>
        <v>160.08077498478087</v>
      </c>
      <c r="E52" s="94">
        <f t="shared" si="33"/>
        <v>4.8239622409492651E-2</v>
      </c>
      <c r="G52" s="84"/>
      <c r="H52" s="87"/>
    </row>
    <row r="53" spans="1:8" ht="15.75">
      <c r="A53" s="22" t="str">
        <f>$A$8</f>
        <v>Justice and Home Affairs</v>
      </c>
      <c r="B53" s="78">
        <f t="shared" si="31"/>
        <v>4132.3619999999992</v>
      </c>
      <c r="C53" s="72">
        <f>C38*Deflators!$A$1</f>
        <v>3972.4177241749421</v>
      </c>
      <c r="D53" s="105">
        <f t="shared" si="32"/>
        <v>-159.94427582505705</v>
      </c>
      <c r="E53" s="94">
        <f t="shared" si="33"/>
        <v>-3.8705291507631009E-2</v>
      </c>
      <c r="G53" s="84"/>
      <c r="H53" s="87"/>
    </row>
    <row r="54" spans="1:8" ht="15.75">
      <c r="A54" s="22" t="str">
        <f>$A$9</f>
        <v>Transport</v>
      </c>
      <c r="B54" s="78">
        <f t="shared" si="31"/>
        <v>3636.8370000000004</v>
      </c>
      <c r="C54" s="72">
        <f>C39*Deflators!$A$1</f>
        <v>3866.1866074929931</v>
      </c>
      <c r="D54" s="105">
        <f t="shared" si="32"/>
        <v>229.34960749299262</v>
      </c>
      <c r="E54" s="94">
        <f t="shared" si="33"/>
        <v>6.3062932843290093E-2</v>
      </c>
      <c r="G54" s="84"/>
      <c r="H54" s="87"/>
    </row>
    <row r="55" spans="1:8" ht="15.75">
      <c r="A55" s="22" t="str">
        <f>$A$10</f>
        <v>Deputy First Minister, Economy and Gaelic</v>
      </c>
      <c r="B55" s="78">
        <f t="shared" si="31"/>
        <v>1376.9749999999999</v>
      </c>
      <c r="C55" s="72">
        <f>C40*Deflators!$A$1</f>
        <v>1332.5842564992674</v>
      </c>
      <c r="D55" s="105">
        <f t="shared" si="32"/>
        <v>-44.390743500732469</v>
      </c>
      <c r="E55" s="94">
        <f t="shared" si="33"/>
        <v>-3.2237871784696503E-2</v>
      </c>
      <c r="G55" s="84"/>
    </row>
    <row r="56" spans="1:8" ht="15.75">
      <c r="A56" s="22" t="str">
        <f>$A$11</f>
        <v>Housing</v>
      </c>
      <c r="B56" s="78">
        <f t="shared" si="31"/>
        <v>1013.0340000000001</v>
      </c>
      <c r="C56" s="72">
        <f>C41*Deflators!$A$1</f>
        <v>1178.989321495586</v>
      </c>
      <c r="D56" s="105">
        <f t="shared" si="32"/>
        <v>165.95532149558585</v>
      </c>
      <c r="E56" s="94">
        <f>D56/B56</f>
        <v>0.16382009043683216</v>
      </c>
      <c r="G56" s="84"/>
    </row>
    <row r="57" spans="1:8" ht="15.75">
      <c r="A57" s="22" t="str">
        <f>$A$12</f>
        <v>Rural Affairs, Land Reform and Islands</v>
      </c>
      <c r="B57" s="78">
        <f t="shared" si="31"/>
        <v>1113.5020000000002</v>
      </c>
      <c r="C57" s="72">
        <f>C42*Deflators!$A$1</f>
        <v>1087.1962460864315</v>
      </c>
      <c r="D57" s="105">
        <f t="shared" si="32"/>
        <v>-26.305753913568651</v>
      </c>
      <c r="E57" s="94">
        <f t="shared" si="33"/>
        <v>-2.3624343659525215E-2</v>
      </c>
      <c r="G57" s="84"/>
    </row>
    <row r="58" spans="1:8" ht="15.75">
      <c r="A58" s="22" t="str">
        <f>$A$13</f>
        <v>Climate Action and Energy</v>
      </c>
      <c r="B58" s="78">
        <f t="shared" si="31"/>
        <v>529.26400000000001</v>
      </c>
      <c r="C58" s="72">
        <f>C43*Deflators!$A$1</f>
        <v>426.29392863714361</v>
      </c>
      <c r="D58" s="105">
        <f t="shared" si="32"/>
        <v>-102.9700713628564</v>
      </c>
      <c r="E58" s="94">
        <f t="shared" si="33"/>
        <v>-0.1945533256802964</v>
      </c>
      <c r="G58" s="84"/>
    </row>
    <row r="59" spans="1:8" ht="15.75">
      <c r="A59" s="22" t="str">
        <f>$A$14</f>
        <v>Constitution, External Affairs and Culture</v>
      </c>
      <c r="B59" s="78">
        <f t="shared" si="31"/>
        <v>359.73400000000004</v>
      </c>
      <c r="C59" s="72">
        <f>C44*Deflators!$A$1</f>
        <v>388.83239592575342</v>
      </c>
      <c r="D59" s="105">
        <f t="shared" si="32"/>
        <v>29.09839592575338</v>
      </c>
      <c r="E59" s="94">
        <f t="shared" si="33"/>
        <v>8.0888645292781267E-2</v>
      </c>
      <c r="G59" s="84"/>
    </row>
    <row r="60" spans="1:8" ht="15.75">
      <c r="A60" s="22" t="str">
        <f>$A$15</f>
        <v>Crown Office and Procurator Fiscal Service</v>
      </c>
      <c r="B60" s="78">
        <f t="shared" si="31"/>
        <v>239.3</v>
      </c>
      <c r="C60" s="72">
        <f>C45*Deflators!$A$1</f>
        <v>243.15872206183977</v>
      </c>
      <c r="D60" s="105">
        <f t="shared" si="32"/>
        <v>3.8587220618397566</v>
      </c>
      <c r="E60" s="94">
        <f t="shared" si="33"/>
        <v>1.6125039957541814E-2</v>
      </c>
      <c r="G60" s="84"/>
    </row>
    <row r="61" spans="1:8" ht="15.75">
      <c r="A61" s="65" t="str">
        <f>$A$16</f>
        <v>Scottish Parliament &amp; Audit</v>
      </c>
      <c r="B61" s="79">
        <f t="shared" si="31"/>
        <v>150.36500000000001</v>
      </c>
      <c r="C61" s="76">
        <f>C46*Deflators!$A$1</f>
        <v>162.06114416465982</v>
      </c>
      <c r="D61" s="107">
        <f t="shared" ref="D61" si="34">C61-B61</f>
        <v>11.696144164659813</v>
      </c>
      <c r="E61" s="96">
        <f t="shared" ref="E61" si="35">D61/B61</f>
        <v>7.7785017555014879E-2</v>
      </c>
      <c r="F61" s="88">
        <f>F46</f>
        <v>0</v>
      </c>
      <c r="G61" s="84"/>
      <c r="H61" s="82"/>
    </row>
    <row r="62" spans="1:8" ht="15.75">
      <c r="A62" s="22" t="str">
        <f>$A$17</f>
        <v>Total</v>
      </c>
      <c r="B62" s="78">
        <f t="shared" si="31"/>
        <v>56850.194000000003</v>
      </c>
      <c r="C62" s="72">
        <f>C47*Deflators!$A$1</f>
        <v>56932.366847315003</v>
      </c>
      <c r="D62" s="105">
        <f t="shared" ref="D62" si="36">C62-B62</f>
        <v>82.172847314999672</v>
      </c>
      <c r="E62" s="94">
        <f t="shared" ref="E62" si="37">D62/B62</f>
        <v>1.445427737942278E-3</v>
      </c>
      <c r="G62" s="84"/>
      <c r="H62" s="82"/>
    </row>
    <row r="63" spans="1:8" ht="30">
      <c r="A63" s="63" t="s">
        <v>29</v>
      </c>
      <c r="B63" s="73" t="str">
        <f>B$3</f>
        <v>2025-26 ABR - £m</v>
      </c>
      <c r="C63" s="74" t="str">
        <f t="shared" ref="C63:E63" si="38">C$3</f>
        <v>2026-27 Budget - £m</v>
      </c>
      <c r="D63" s="106" t="str">
        <f t="shared" si="38"/>
        <v>Change 2025-26 to 2026-27 - £m</v>
      </c>
      <c r="E63" s="95" t="str">
        <f t="shared" si="38"/>
        <v>Change 2025-26 to 2026-27 - %</v>
      </c>
      <c r="G63" s="84"/>
    </row>
    <row r="64" spans="1:8">
      <c r="A64" s="22" t="str">
        <f>$A$4</f>
        <v>Health and Social Care</v>
      </c>
      <c r="B64" s="78">
        <v>20156.536999999997</v>
      </c>
      <c r="C64" s="78">
        <v>20919.12</v>
      </c>
      <c r="D64" s="105">
        <f>C64-B64</f>
        <v>762.58300000000236</v>
      </c>
      <c r="E64" s="94">
        <f>D64/B64</f>
        <v>3.7833036498283533E-2</v>
      </c>
      <c r="G64" s="89"/>
    </row>
    <row r="65" spans="1:8" ht="15.75">
      <c r="A65" s="22" t="str">
        <f>$A$5</f>
        <v>Finance and Local Government</v>
      </c>
      <c r="B65" s="78">
        <v>11520.577999999998</v>
      </c>
      <c r="C65" s="78">
        <v>11032.248999999996</v>
      </c>
      <c r="D65" s="105">
        <f t="shared" ref="D65:D75" si="39">C65-B65</f>
        <v>-488.32900000000154</v>
      </c>
      <c r="E65" s="94">
        <f t="shared" ref="E65:E75" si="40">D65/B65</f>
        <v>-4.2387543402770386E-2</v>
      </c>
      <c r="G65" s="84"/>
    </row>
    <row r="66" spans="1:8" ht="15.75">
      <c r="A66" s="22" t="str">
        <f>$A$6</f>
        <v>Social Justice</v>
      </c>
      <c r="B66" s="78">
        <v>7331.4829999999993</v>
      </c>
      <c r="C66" s="78">
        <v>7981.2999999999984</v>
      </c>
      <c r="D66" s="105">
        <f t="shared" si="39"/>
        <v>649.8169999999991</v>
      </c>
      <c r="E66" s="94">
        <f t="shared" si="40"/>
        <v>8.8633773003360866E-2</v>
      </c>
      <c r="G66" s="84"/>
      <c r="H66" s="82"/>
    </row>
    <row r="67" spans="1:8" ht="15.75">
      <c r="A67" s="22" t="str">
        <f>$A$7</f>
        <v>Education &amp; Skills</v>
      </c>
      <c r="B67" s="78">
        <v>2846.2</v>
      </c>
      <c r="C67" s="78">
        <v>3102.3996999999999</v>
      </c>
      <c r="D67" s="105">
        <f t="shared" si="39"/>
        <v>256.19970000000012</v>
      </c>
      <c r="E67" s="94">
        <f t="shared" si="40"/>
        <v>9.0014651113765776E-2</v>
      </c>
      <c r="G67" s="84"/>
    </row>
    <row r="68" spans="1:8" ht="15.75">
      <c r="A68" s="22" t="str">
        <f>$A$8</f>
        <v>Justice and Home Affairs</v>
      </c>
      <c r="B68" s="78">
        <v>3627.4529999999995</v>
      </c>
      <c r="C68" s="78">
        <v>3417.6999999999994</v>
      </c>
      <c r="D68" s="105">
        <f t="shared" si="39"/>
        <v>-209.75300000000016</v>
      </c>
      <c r="E68" s="94">
        <f t="shared" si="40"/>
        <v>-5.7823767806226625E-2</v>
      </c>
      <c r="G68" s="84"/>
    </row>
    <row r="69" spans="1:8" ht="15.75">
      <c r="A69" s="22" t="str">
        <f>$A$9</f>
        <v>Transport</v>
      </c>
      <c r="B69" s="78">
        <v>1582.01</v>
      </c>
      <c r="C69" s="78">
        <v>1683.8</v>
      </c>
      <c r="D69" s="105">
        <f t="shared" si="39"/>
        <v>101.78999999999996</v>
      </c>
      <c r="E69" s="94">
        <f t="shared" si="40"/>
        <v>6.4342197584086047E-2</v>
      </c>
      <c r="G69" s="84"/>
    </row>
    <row r="70" spans="1:8" ht="15.75">
      <c r="A70" s="22" t="str">
        <f>$A$10</f>
        <v>Deputy First Minister, Economy and Gaelic</v>
      </c>
      <c r="B70" s="78">
        <v>577.74099999999999</v>
      </c>
      <c r="C70" s="78">
        <v>635.70000000000016</v>
      </c>
      <c r="D70" s="105">
        <f t="shared" si="39"/>
        <v>57.959000000000174</v>
      </c>
      <c r="E70" s="94">
        <f t="shared" si="40"/>
        <v>0.10032003960252116</v>
      </c>
      <c r="G70" s="84"/>
    </row>
    <row r="71" spans="1:8" ht="15.75">
      <c r="A71" s="22" t="str">
        <f>$A$11</f>
        <v>Housing</v>
      </c>
      <c r="B71" s="78">
        <v>80.669000000000011</v>
      </c>
      <c r="C71" s="78">
        <v>89.68</v>
      </c>
      <c r="D71" s="105">
        <f t="shared" si="39"/>
        <v>9.0109999999999957</v>
      </c>
      <c r="E71" s="94">
        <f t="shared" si="40"/>
        <v>0.11170338048072982</v>
      </c>
      <c r="G71" s="84"/>
    </row>
    <row r="72" spans="1:8" ht="15.75">
      <c r="A72" s="22" t="str">
        <f>$A$12</f>
        <v>Rural Affairs, Land Reform and Islands</v>
      </c>
      <c r="B72" s="78">
        <v>911.19600000000014</v>
      </c>
      <c r="C72" s="78">
        <v>920.6400000000001</v>
      </c>
      <c r="D72" s="105">
        <f t="shared" si="39"/>
        <v>9.44399999999996</v>
      </c>
      <c r="E72" s="94">
        <f t="shared" si="40"/>
        <v>1.0364400194908623E-2</v>
      </c>
      <c r="G72" s="84"/>
    </row>
    <row r="73" spans="1:8" ht="15.75">
      <c r="A73" s="22" t="str">
        <f>$A$13</f>
        <v>Climate Action and Energy</v>
      </c>
      <c r="B73" s="78">
        <v>93.042000000000002</v>
      </c>
      <c r="C73" s="78">
        <v>94.600000000000037</v>
      </c>
      <c r="D73" s="105">
        <f t="shared" si="39"/>
        <v>1.5580000000000354</v>
      </c>
      <c r="E73" s="94">
        <f t="shared" si="40"/>
        <v>1.6745125857140167E-2</v>
      </c>
      <c r="G73" s="84"/>
    </row>
    <row r="74" spans="1:8" ht="15.75">
      <c r="A74" s="22" t="str">
        <f>$A$14</f>
        <v>Constitution, External Affairs and Culture</v>
      </c>
      <c r="B74" s="78">
        <v>325.23400000000004</v>
      </c>
      <c r="C74" s="78">
        <v>354.50310000000002</v>
      </c>
      <c r="D74" s="105">
        <f t="shared" si="39"/>
        <v>29.26909999999998</v>
      </c>
      <c r="E74" s="94">
        <f t="shared" si="40"/>
        <v>8.9993973569798907E-2</v>
      </c>
      <c r="G74" s="84"/>
    </row>
    <row r="75" spans="1:8" ht="15.75">
      <c r="A75" s="22" t="str">
        <f>$A$15</f>
        <v>Crown Office and Procurator Fiscal Service</v>
      </c>
      <c r="B75" s="78">
        <v>226.9</v>
      </c>
      <c r="C75" s="78">
        <v>237.6</v>
      </c>
      <c r="D75" s="105">
        <f t="shared" si="39"/>
        <v>10.699999999999989</v>
      </c>
      <c r="E75" s="94">
        <f t="shared" si="40"/>
        <v>4.7157338034376328E-2</v>
      </c>
      <c r="G75" s="84"/>
    </row>
    <row r="76" spans="1:8" ht="15.75">
      <c r="A76" s="65" t="str">
        <f>$A$16</f>
        <v>Scottish Parliament &amp; Audit</v>
      </c>
      <c r="B76" s="79">
        <v>149.005</v>
      </c>
      <c r="C76" s="79">
        <v>164.27499999999998</v>
      </c>
      <c r="D76" s="107">
        <f t="shared" ref="D76" si="41">C76-B76</f>
        <v>15.269999999999982</v>
      </c>
      <c r="E76" s="96">
        <f t="shared" ref="E76" si="42">D76/B76</f>
        <v>0.10247978255763218</v>
      </c>
      <c r="G76" s="84"/>
    </row>
    <row r="77" spans="1:8" ht="15.75">
      <c r="A77" s="22" t="str">
        <f>$A$17</f>
        <v>Total</v>
      </c>
      <c r="B77" s="78">
        <v>49428.048000000003</v>
      </c>
      <c r="C77" s="78">
        <v>50633.566799999993</v>
      </c>
      <c r="D77" s="105">
        <f t="shared" ref="D77" si="43">C77-B77</f>
        <v>1205.5187999999907</v>
      </c>
      <c r="E77" s="94">
        <f t="shared" ref="E77" si="44">D77/B77</f>
        <v>2.438936694404745E-2</v>
      </c>
      <c r="G77" s="84"/>
    </row>
    <row r="78" spans="1:8" ht="30">
      <c r="A78" s="64" t="s">
        <v>30</v>
      </c>
      <c r="B78" s="77" t="str">
        <f>B$3</f>
        <v>2025-26 ABR - £m</v>
      </c>
      <c r="C78" s="77" t="str">
        <f t="shared" ref="C78:E78" si="45">C$3</f>
        <v>2026-27 Budget - £m</v>
      </c>
      <c r="D78" s="108" t="str">
        <f t="shared" si="45"/>
        <v>Change 2025-26 to 2026-27 - £m</v>
      </c>
      <c r="E78" s="97" t="str">
        <f t="shared" si="45"/>
        <v>Change 2025-26 to 2026-27 - %</v>
      </c>
      <c r="G78" s="84"/>
    </row>
    <row r="79" spans="1:8">
      <c r="A79" s="22" t="str">
        <f>$A$4</f>
        <v>Health and Social Care</v>
      </c>
      <c r="B79" s="80">
        <f t="shared" ref="B79:B92" si="46">B64</f>
        <v>20156.536999999997</v>
      </c>
      <c r="C79" s="72">
        <f>C64*Deflators!$A$1</f>
        <v>20462.812869279122</v>
      </c>
      <c r="D79" s="105">
        <f>C79-B79</f>
        <v>306.27586927912489</v>
      </c>
      <c r="E79" s="94">
        <f>D79/B79</f>
        <v>1.5194865530677464E-2</v>
      </c>
      <c r="G79" s="83"/>
      <c r="H79" s="87"/>
    </row>
    <row r="80" spans="1:8" ht="15.75">
      <c r="A80" s="22" t="str">
        <f>$A$5</f>
        <v>Finance and Local Government</v>
      </c>
      <c r="B80" s="80">
        <f t="shared" si="46"/>
        <v>11520.577999999998</v>
      </c>
      <c r="C80" s="72">
        <f>C65*Deflators!$A$1</f>
        <v>10791.603414211098</v>
      </c>
      <c r="D80" s="105">
        <f t="shared" ref="D80:D90" si="47">C80-B80</f>
        <v>-728.97458578889928</v>
      </c>
      <c r="E80" s="94">
        <f t="shared" ref="E80:E90" si="48">D80/B80</f>
        <v>-6.3275869126436138E-2</v>
      </c>
      <c r="G80" s="84"/>
      <c r="H80" s="87"/>
    </row>
    <row r="81" spans="1:8" ht="15.75">
      <c r="A81" s="22" t="str">
        <f>$A$6</f>
        <v>Social Justice</v>
      </c>
      <c r="B81" s="80">
        <f t="shared" si="46"/>
        <v>7331.4829999999993</v>
      </c>
      <c r="C81" s="72">
        <f>C66*Deflators!$A$1</f>
        <v>7807.2045264608378</v>
      </c>
      <c r="D81" s="105">
        <f t="shared" si="47"/>
        <v>475.7215264608385</v>
      </c>
      <c r="E81" s="94">
        <f t="shared" si="48"/>
        <v>6.4887489538042784E-2</v>
      </c>
      <c r="G81" s="84"/>
      <c r="H81" s="87"/>
    </row>
    <row r="82" spans="1:8" ht="15.75">
      <c r="A82" s="22" t="str">
        <f>$A$7</f>
        <v>Education &amp; Skills</v>
      </c>
      <c r="B82" s="80">
        <f t="shared" si="46"/>
        <v>2846.2</v>
      </c>
      <c r="C82" s="72">
        <f>C67*Deflators!$A$1</f>
        <v>3034.7272976495997</v>
      </c>
      <c r="D82" s="105">
        <f t="shared" si="47"/>
        <v>188.52729764959986</v>
      </c>
      <c r="E82" s="94">
        <f t="shared" si="48"/>
        <v>6.62382466620757E-2</v>
      </c>
      <c r="G82" s="84"/>
      <c r="H82" s="87"/>
    </row>
    <row r="83" spans="1:8" ht="15.75">
      <c r="A83" s="22" t="str">
        <f>$A$8</f>
        <v>Justice and Home Affairs</v>
      </c>
      <c r="B83" s="80">
        <f t="shared" si="46"/>
        <v>3627.4529999999995</v>
      </c>
      <c r="C83" s="72">
        <f>C68*Deflators!$A$1</f>
        <v>3343.1499768314943</v>
      </c>
      <c r="D83" s="105">
        <f t="shared" si="47"/>
        <v>-284.30302316850521</v>
      </c>
      <c r="E83" s="94">
        <f t="shared" si="48"/>
        <v>-7.8375384372590146E-2</v>
      </c>
      <c r="G83" s="84"/>
      <c r="H83" s="87"/>
    </row>
    <row r="84" spans="1:8" ht="15.75">
      <c r="A84" s="22" t="str">
        <f>$A$9</f>
        <v>Transport</v>
      </c>
      <c r="B84" s="80">
        <f t="shared" si="46"/>
        <v>1582.01</v>
      </c>
      <c r="C84" s="72">
        <f>C69*Deflators!$A$1</f>
        <v>1647.0714021092756</v>
      </c>
      <c r="D84" s="105">
        <f t="shared" si="47"/>
        <v>65.061402109275605</v>
      </c>
      <c r="E84" s="94">
        <f t="shared" si="48"/>
        <v>4.1125784356151732E-2</v>
      </c>
      <c r="G84" s="84"/>
      <c r="H84" s="87"/>
    </row>
    <row r="85" spans="1:8" ht="15.75">
      <c r="A85" s="22" t="str">
        <f>$A$10</f>
        <v>Deputy First Minister, Economy and Gaelic</v>
      </c>
      <c r="B85" s="80">
        <f t="shared" si="46"/>
        <v>577.74099999999999</v>
      </c>
      <c r="C85" s="72">
        <f>C70*Deflators!$A$1</f>
        <v>621.83352554986743</v>
      </c>
      <c r="D85" s="105">
        <f t="shared" si="47"/>
        <v>44.092525549867446</v>
      </c>
      <c r="E85" s="94">
        <f t="shared" si="48"/>
        <v>7.6318844516604228E-2</v>
      </c>
      <c r="G85" s="84"/>
      <c r="H85" s="87"/>
    </row>
    <row r="86" spans="1:8" ht="15.75">
      <c r="A86" s="22" t="str">
        <f>$A$11</f>
        <v>Housing</v>
      </c>
      <c r="B86" s="80">
        <f t="shared" si="46"/>
        <v>80.669000000000011</v>
      </c>
      <c r="C86" s="72">
        <f>C71*Deflators!$A$1</f>
        <v>87.72381716424745</v>
      </c>
      <c r="D86" s="105">
        <f t="shared" si="47"/>
        <v>7.0548171642474387</v>
      </c>
      <c r="E86" s="94">
        <f t="shared" si="48"/>
        <v>8.7453881469305897E-2</v>
      </c>
      <c r="G86" s="84"/>
      <c r="H86" s="87"/>
    </row>
    <row r="87" spans="1:8" ht="15.75">
      <c r="A87" s="22" t="str">
        <f>$A$12</f>
        <v>Rural Affairs, Land Reform and Islands</v>
      </c>
      <c r="B87" s="80">
        <f t="shared" si="46"/>
        <v>911.19600000000014</v>
      </c>
      <c r="C87" s="72">
        <f>C72*Deflators!$A$1</f>
        <v>900.55815158444216</v>
      </c>
      <c r="D87" s="105">
        <f t="shared" si="47"/>
        <v>-10.637848415557983</v>
      </c>
      <c r="E87" s="94">
        <f t="shared" si="48"/>
        <v>-1.1674599554385644E-2</v>
      </c>
      <c r="G87" s="84"/>
      <c r="H87" s="87"/>
    </row>
    <row r="88" spans="1:8" ht="15.75">
      <c r="A88" s="22" t="str">
        <f>$A$13</f>
        <v>Climate Action and Energy</v>
      </c>
      <c r="B88" s="80">
        <f t="shared" si="46"/>
        <v>93.042000000000002</v>
      </c>
      <c r="C88" s="72">
        <f>C73*Deflators!$A$1</f>
        <v>92.536497588512617</v>
      </c>
      <c r="D88" s="105">
        <f t="shared" si="47"/>
        <v>-0.50550241148738451</v>
      </c>
      <c r="E88" s="94">
        <f t="shared" si="48"/>
        <v>-5.4330561626726049E-3</v>
      </c>
      <c r="G88" s="84"/>
      <c r="H88" s="87"/>
    </row>
    <row r="89" spans="1:8" ht="15.75">
      <c r="A89" s="22" t="str">
        <f>$A$14</f>
        <v>Constitution, External Affairs and Culture</v>
      </c>
      <c r="B89" s="80">
        <f t="shared" si="46"/>
        <v>325.23400000000004</v>
      </c>
      <c r="C89" s="72">
        <f>C74*Deflators!$A$1</f>
        <v>346.77035156733859</v>
      </c>
      <c r="D89" s="105">
        <f t="shared" si="47"/>
        <v>21.536351567338556</v>
      </c>
      <c r="E89" s="94">
        <f t="shared" si="48"/>
        <v>6.6218020155760324E-2</v>
      </c>
      <c r="G89" s="84"/>
      <c r="H89" s="87"/>
    </row>
    <row r="90" spans="1:8" ht="15.75">
      <c r="A90" s="22" t="str">
        <f>$A$15</f>
        <v>Crown Office and Procurator Fiscal Service</v>
      </c>
      <c r="B90" s="80">
        <f t="shared" si="46"/>
        <v>226.9</v>
      </c>
      <c r="C90" s="72">
        <f>C75*Deflators!$A$1</f>
        <v>232.41724975719436</v>
      </c>
      <c r="D90" s="105">
        <f t="shared" si="47"/>
        <v>5.5172497571943495</v>
      </c>
      <c r="E90" s="94">
        <f t="shared" si="48"/>
        <v>2.4315776805616349E-2</v>
      </c>
      <c r="G90" s="84"/>
      <c r="H90" s="87"/>
    </row>
    <row r="91" spans="1:8" ht="15.75">
      <c r="A91" s="65" t="str">
        <f>$A$16</f>
        <v>Scottish Parliament &amp; Audit</v>
      </c>
      <c r="B91" s="81">
        <f t="shared" si="46"/>
        <v>149.005</v>
      </c>
      <c r="C91" s="76">
        <f>C76*Deflators!$A$1</f>
        <v>160.69168225531607</v>
      </c>
      <c r="D91" s="107">
        <f t="shared" ref="D91" si="49">C91-B91</f>
        <v>11.686682255316072</v>
      </c>
      <c r="E91" s="96">
        <f t="shared" ref="E91" si="50">D91/B91</f>
        <v>7.8431477167317021E-2</v>
      </c>
      <c r="G91" s="84"/>
      <c r="H91" s="87"/>
    </row>
    <row r="92" spans="1:8" ht="15.75">
      <c r="A92" s="22" t="str">
        <f>$A$17</f>
        <v>Total</v>
      </c>
      <c r="B92" s="80">
        <f t="shared" si="46"/>
        <v>49428.048000000003</v>
      </c>
      <c r="C92" s="72">
        <f>C77*Deflators!$A$1</f>
        <v>49529.100762008347</v>
      </c>
      <c r="D92" s="105">
        <f t="shared" ref="D92" si="51">C92-B92</f>
        <v>101.05276200834487</v>
      </c>
      <c r="E92" s="94">
        <f t="shared" ref="E92" si="52">D92/B92</f>
        <v>2.0444416904415257E-3</v>
      </c>
      <c r="G92" s="84"/>
      <c r="H92" s="87"/>
    </row>
    <row r="93" spans="1:8" ht="36">
      <c r="A93" s="63" t="s">
        <v>31</v>
      </c>
      <c r="B93" s="73" t="str">
        <f>B$3</f>
        <v>2025-26 ABR - £m</v>
      </c>
      <c r="C93" s="74" t="str">
        <f t="shared" ref="C93:E93" si="53">C$3</f>
        <v>2026-27 Budget - £m</v>
      </c>
      <c r="D93" s="106" t="str">
        <f t="shared" si="53"/>
        <v>Change 2025-26 to 2026-27 - £m</v>
      </c>
      <c r="E93" s="95" t="str">
        <f t="shared" si="53"/>
        <v>Change 2025-26 to 2026-27 - %</v>
      </c>
      <c r="G93" s="84"/>
    </row>
    <row r="94" spans="1:8" ht="15.75">
      <c r="A94" s="22" t="str">
        <f>$A$4</f>
        <v>Health and Social Care</v>
      </c>
      <c r="B94" s="78">
        <v>1082.0999999999999</v>
      </c>
      <c r="C94" s="78">
        <v>1032.7</v>
      </c>
      <c r="D94" s="109">
        <f>C94-B94</f>
        <v>-49.399999999999864</v>
      </c>
      <c r="E94" s="42">
        <f>D94/B94</f>
        <v>-4.5651973015432834E-2</v>
      </c>
      <c r="G94" s="84"/>
    </row>
    <row r="95" spans="1:8" ht="15.75">
      <c r="A95" s="22" t="str">
        <f>$A$5</f>
        <v>Finance and Local Government</v>
      </c>
      <c r="B95" s="78">
        <v>838.66300000000001</v>
      </c>
      <c r="C95" s="78">
        <v>697.47299999999996</v>
      </c>
      <c r="D95" s="109">
        <f t="shared" ref="D95:D101" si="54">C95-B95</f>
        <v>-141.19000000000005</v>
      </c>
      <c r="E95" s="42">
        <f t="shared" ref="E95:E101" si="55">D95/B95</f>
        <v>-0.16835129247385427</v>
      </c>
      <c r="G95" s="84"/>
    </row>
    <row r="96" spans="1:8" ht="15.75">
      <c r="A96" s="22" t="str">
        <f>$A$6</f>
        <v>Social Justice</v>
      </c>
      <c r="B96" s="78">
        <v>51.01</v>
      </c>
      <c r="C96" s="78">
        <v>43</v>
      </c>
      <c r="D96" s="109">
        <f t="shared" si="54"/>
        <v>-8.009999999999998</v>
      </c>
      <c r="E96" s="42">
        <f t="shared" si="55"/>
        <v>-0.15702803371887861</v>
      </c>
      <c r="G96" s="84"/>
    </row>
    <row r="97" spans="1:7" ht="15.75">
      <c r="A97" s="22" t="str">
        <f>$A$7</f>
        <v>Education &amp; Skills</v>
      </c>
      <c r="B97" s="78">
        <v>472.24999999999994</v>
      </c>
      <c r="C97" s="78">
        <v>453.69999999999993</v>
      </c>
      <c r="D97" s="109">
        <f t="shared" si="54"/>
        <v>-18.550000000000011</v>
      </c>
      <c r="E97" s="42">
        <f t="shared" si="55"/>
        <v>-3.9280042350450003E-2</v>
      </c>
      <c r="G97" s="84"/>
    </row>
    <row r="98" spans="1:7" ht="15.75">
      <c r="A98" s="22" t="str">
        <f>$A$8</f>
        <v>Justice and Home Affairs</v>
      </c>
      <c r="B98" s="78">
        <v>504.90899999999999</v>
      </c>
      <c r="C98" s="78">
        <v>643.30000000000007</v>
      </c>
      <c r="D98" s="109">
        <f t="shared" si="54"/>
        <v>138.39100000000008</v>
      </c>
      <c r="E98" s="42">
        <f t="shared" si="55"/>
        <v>0.27409097480932221</v>
      </c>
      <c r="G98" s="84"/>
    </row>
    <row r="99" spans="1:7" ht="15.75">
      <c r="A99" s="22" t="str">
        <f>$A$9</f>
        <v>Transport</v>
      </c>
      <c r="B99" s="78">
        <v>2054.8270000000002</v>
      </c>
      <c r="C99" s="78">
        <v>2268.6000000000004</v>
      </c>
      <c r="D99" s="109">
        <f t="shared" si="54"/>
        <v>213.77300000000014</v>
      </c>
      <c r="E99" s="42">
        <f t="shared" si="55"/>
        <v>0.10403454889389721</v>
      </c>
      <c r="G99" s="84"/>
    </row>
    <row r="100" spans="1:7" ht="15.75">
      <c r="A100" s="22" t="str">
        <f>$A$10</f>
        <v>Deputy First Minister, Economy and Gaelic</v>
      </c>
      <c r="B100" s="78">
        <v>799.23399999999992</v>
      </c>
      <c r="C100" s="78">
        <v>726.59999999999991</v>
      </c>
      <c r="D100" s="109">
        <f t="shared" si="54"/>
        <v>-72.634000000000015</v>
      </c>
      <c r="E100" s="42">
        <f t="shared" si="55"/>
        <v>-9.0879517137659335E-2</v>
      </c>
      <c r="G100" s="84"/>
    </row>
    <row r="101" spans="1:7" ht="15.75">
      <c r="A101" s="22" t="str">
        <f>$A$11</f>
        <v>Housing</v>
      </c>
      <c r="B101" s="78">
        <v>932.36500000000012</v>
      </c>
      <c r="C101" s="78">
        <v>1115.5999999999999</v>
      </c>
      <c r="D101" s="109">
        <f t="shared" si="54"/>
        <v>183.23499999999979</v>
      </c>
      <c r="E101" s="42">
        <f t="shared" si="55"/>
        <v>0.19652711116354621</v>
      </c>
      <c r="G101" s="84"/>
    </row>
    <row r="102" spans="1:7" ht="15.75">
      <c r="A102" s="22" t="str">
        <f>$A$12</f>
        <v>Rural Affairs, Land Reform and Islands</v>
      </c>
      <c r="B102" s="78">
        <v>202.30600000000001</v>
      </c>
      <c r="C102" s="78">
        <v>190.79999999999995</v>
      </c>
      <c r="D102" s="109">
        <f t="shared" ref="D102:D106" si="56">C102-B102</f>
        <v>-11.506000000000057</v>
      </c>
      <c r="E102" s="42">
        <f t="shared" ref="E102:E106" si="57">D102/B102</f>
        <v>-5.6874240012654377E-2</v>
      </c>
      <c r="G102" s="84"/>
    </row>
    <row r="103" spans="1:7" ht="15.75">
      <c r="A103" s="22" t="str">
        <f>$A$13</f>
        <v>Climate Action and Energy</v>
      </c>
      <c r="B103" s="78">
        <v>436.22199999999998</v>
      </c>
      <c r="C103" s="78">
        <v>341.20000000000005</v>
      </c>
      <c r="D103" s="109">
        <f t="shared" si="56"/>
        <v>-95.021999999999935</v>
      </c>
      <c r="E103" s="42">
        <f t="shared" si="57"/>
        <v>-0.21782945381021576</v>
      </c>
      <c r="G103" s="84"/>
    </row>
    <row r="104" spans="1:7" ht="15.75">
      <c r="A104" s="22" t="str">
        <f>$A$14</f>
        <v>Constitution, External Affairs and Culture</v>
      </c>
      <c r="B104" s="78">
        <v>34.5</v>
      </c>
      <c r="C104" s="78">
        <v>43</v>
      </c>
      <c r="D104" s="109">
        <f t="shared" si="56"/>
        <v>8.5</v>
      </c>
      <c r="E104" s="42">
        <f t="shared" si="57"/>
        <v>0.24637681159420291</v>
      </c>
      <c r="G104" s="84"/>
    </row>
    <row r="105" spans="1:7" ht="15.75">
      <c r="A105" s="22" t="str">
        <f>$A$15</f>
        <v>Crown Office and Procurator Fiscal Service</v>
      </c>
      <c r="B105" s="78">
        <v>12.4</v>
      </c>
      <c r="C105" s="78">
        <v>10.981</v>
      </c>
      <c r="D105" s="109">
        <f t="shared" si="56"/>
        <v>-1.4190000000000005</v>
      </c>
      <c r="E105" s="42">
        <f t="shared" si="57"/>
        <v>-0.11443548387096777</v>
      </c>
      <c r="G105" s="84"/>
    </row>
    <row r="106" spans="1:7" ht="15.75">
      <c r="A106" s="65" t="str">
        <f>$A$16</f>
        <v>Scottish Parliament &amp; Audit</v>
      </c>
      <c r="B106" s="79">
        <v>1.3599999999999999</v>
      </c>
      <c r="C106" s="79">
        <v>1.4</v>
      </c>
      <c r="D106" s="110">
        <f t="shared" si="56"/>
        <v>4.0000000000000036E-2</v>
      </c>
      <c r="E106" s="68">
        <f t="shared" si="57"/>
        <v>2.941176470588238E-2</v>
      </c>
      <c r="G106" s="84"/>
    </row>
    <row r="107" spans="1:7" ht="15.75">
      <c r="A107" s="22" t="str">
        <f>$A$17</f>
        <v>Total</v>
      </c>
      <c r="B107" s="78">
        <v>7422.1459999999988</v>
      </c>
      <c r="C107" s="78">
        <v>7568.3539999999994</v>
      </c>
      <c r="D107" s="109">
        <f t="shared" ref="D107" si="58">C107-B107</f>
        <v>146.20800000000054</v>
      </c>
      <c r="E107" s="42">
        <f t="shared" ref="E107" si="59">D107/B107</f>
        <v>1.9698884931662698E-2</v>
      </c>
      <c r="G107" s="84"/>
    </row>
    <row r="108" spans="1:7" ht="36">
      <c r="A108" s="64" t="s">
        <v>32</v>
      </c>
      <c r="B108" s="77" t="str">
        <f>B$3</f>
        <v>2025-26 ABR - £m</v>
      </c>
      <c r="C108" s="77" t="str">
        <f t="shared" ref="C108:E108" si="60">C$3</f>
        <v>2026-27 Budget - £m</v>
      </c>
      <c r="D108" s="108" t="str">
        <f t="shared" si="60"/>
        <v>Change 2025-26 to 2026-27 - £m</v>
      </c>
      <c r="E108" s="97" t="str">
        <f t="shared" si="60"/>
        <v>Change 2025-26 to 2026-27 - %</v>
      </c>
      <c r="G108" s="84"/>
    </row>
    <row r="109" spans="1:7" ht="15.75">
      <c r="A109" s="22" t="str">
        <f>$A$4</f>
        <v>Health and Social Care</v>
      </c>
      <c r="B109" s="80">
        <f t="shared" ref="B109:B122" si="61">B94</f>
        <v>1082.0999999999999</v>
      </c>
      <c r="C109" s="72">
        <f>C94*Deflators!$A$1</f>
        <v>1010.1737955566273</v>
      </c>
      <c r="D109" s="105">
        <f>C109-B109</f>
        <v>-71.926204443372626</v>
      </c>
      <c r="E109" s="94">
        <f>D109/B109</f>
        <v>-6.6469091990918244E-2</v>
      </c>
      <c r="G109" s="84"/>
    </row>
    <row r="110" spans="1:7" ht="15.75">
      <c r="A110" s="22" t="str">
        <f>$A$5</f>
        <v>Finance and Local Government</v>
      </c>
      <c r="B110" s="80">
        <f t="shared" si="61"/>
        <v>838.66300000000001</v>
      </c>
      <c r="C110" s="72">
        <f>C95*Deflators!$A$1</f>
        <v>682.25907592550345</v>
      </c>
      <c r="D110" s="105">
        <f t="shared" ref="D110:D116" si="62">C110-B110</f>
        <v>-156.40392407449656</v>
      </c>
      <c r="E110" s="94">
        <f t="shared" ref="E110:E116" si="63">D110/B110</f>
        <v>-0.18649198077713761</v>
      </c>
      <c r="G110" s="84"/>
    </row>
    <row r="111" spans="1:7" ht="15.75">
      <c r="A111" s="22" t="str">
        <f>$A$6</f>
        <v>Social Justice</v>
      </c>
      <c r="B111" s="80">
        <f t="shared" si="61"/>
        <v>51.01</v>
      </c>
      <c r="C111" s="72">
        <f>C96*Deflators!$A$1</f>
        <v>42.062044358414809</v>
      </c>
      <c r="D111" s="105">
        <f t="shared" si="62"/>
        <v>-8.9479556415851889</v>
      </c>
      <c r="E111" s="94">
        <f t="shared" si="63"/>
        <v>-0.17541571538100745</v>
      </c>
      <c r="G111" s="84"/>
    </row>
    <row r="112" spans="1:7" ht="15.75">
      <c r="A112" s="22" t="str">
        <f>$A$7</f>
        <v>Education &amp; Skills</v>
      </c>
      <c r="B112" s="80">
        <f t="shared" si="61"/>
        <v>472.24999999999994</v>
      </c>
      <c r="C112" s="72">
        <f>C97*Deflators!$A$1</f>
        <v>443.8034773351813</v>
      </c>
      <c r="D112" s="105">
        <f t="shared" si="62"/>
        <v>-28.446522664818644</v>
      </c>
      <c r="E112" s="94">
        <f t="shared" si="63"/>
        <v>-6.0236151751865849E-2</v>
      </c>
      <c r="G112" s="84"/>
    </row>
    <row r="113" spans="1:7" ht="15.75">
      <c r="A113" s="22" t="str">
        <f>$A$8</f>
        <v>Justice and Home Affairs</v>
      </c>
      <c r="B113" s="80">
        <f t="shared" si="61"/>
        <v>504.90899999999999</v>
      </c>
      <c r="C113" s="72">
        <f>C98*Deflators!$A$1</f>
        <v>629.26774734344758</v>
      </c>
      <c r="D113" s="105">
        <f t="shared" si="62"/>
        <v>124.35874734344759</v>
      </c>
      <c r="E113" s="94">
        <f t="shared" si="63"/>
        <v>0.24629932788571324</v>
      </c>
      <c r="G113" s="84"/>
    </row>
    <row r="114" spans="1:7" ht="15.75">
      <c r="A114" s="22" t="str">
        <f>$A$9</f>
        <v>Transport</v>
      </c>
      <c r="B114" s="80">
        <f t="shared" si="61"/>
        <v>2054.8270000000002</v>
      </c>
      <c r="C114" s="72">
        <f>C99*Deflators!$A$1</f>
        <v>2219.1152053837172</v>
      </c>
      <c r="D114" s="105">
        <f t="shared" si="62"/>
        <v>164.28820538371701</v>
      </c>
      <c r="E114" s="94">
        <f t="shared" si="63"/>
        <v>7.9952329506920536E-2</v>
      </c>
      <c r="G114" s="84"/>
    </row>
    <row r="115" spans="1:7" ht="15.75">
      <c r="A115" s="22" t="str">
        <f>$A$10</f>
        <v>Deputy First Minister, Economy and Gaelic</v>
      </c>
      <c r="B115" s="80">
        <f t="shared" si="61"/>
        <v>799.23399999999992</v>
      </c>
      <c r="C115" s="72">
        <f>C100*Deflators!$A$1</f>
        <v>710.75073094939989</v>
      </c>
      <c r="D115" s="105">
        <f t="shared" si="62"/>
        <v>-88.483269050600029</v>
      </c>
      <c r="E115" s="94">
        <f t="shared" si="63"/>
        <v>-0.11071009122559856</v>
      </c>
      <c r="G115" s="84"/>
    </row>
    <row r="116" spans="1:7" ht="15.75">
      <c r="A116" s="22" t="str">
        <f>$A$11</f>
        <v>Housing</v>
      </c>
      <c r="B116" s="80">
        <f t="shared" si="61"/>
        <v>932.36500000000012</v>
      </c>
      <c r="C116" s="72">
        <f>C101*Deflators!$A$1</f>
        <v>1091.2655043313384</v>
      </c>
      <c r="D116" s="109">
        <f t="shared" si="62"/>
        <v>158.90050433133831</v>
      </c>
      <c r="E116" s="98">
        <f t="shared" si="63"/>
        <v>0.17042735873969775</v>
      </c>
      <c r="G116" s="84"/>
    </row>
    <row r="117" spans="1:7" ht="15.75">
      <c r="A117" s="22" t="str">
        <f>$A$12</f>
        <v>Rural Affairs, Land Reform and Islands</v>
      </c>
      <c r="B117" s="80">
        <f t="shared" si="61"/>
        <v>202.30600000000001</v>
      </c>
      <c r="C117" s="72">
        <f>C102*Deflators!$A$1</f>
        <v>186.63809450198937</v>
      </c>
      <c r="D117" s="109">
        <f t="shared" ref="D117:D121" si="64">C117-B117</f>
        <v>-15.66790549801064</v>
      </c>
      <c r="E117" s="98">
        <f t="shared" ref="E117:E121" si="65">D117/B117</f>
        <v>-7.7446568554618442E-2</v>
      </c>
      <c r="G117" s="84"/>
    </row>
    <row r="118" spans="1:7" ht="15.75">
      <c r="A118" s="22" t="str">
        <f>$A$13</f>
        <v>Climate Action and Energy</v>
      </c>
      <c r="B118" s="80">
        <f t="shared" si="61"/>
        <v>436.22199999999998</v>
      </c>
      <c r="C118" s="72">
        <f>C103*Deflators!$A$1</f>
        <v>333.75743104863102</v>
      </c>
      <c r="D118" s="109">
        <f t="shared" si="64"/>
        <v>-102.46456895136896</v>
      </c>
      <c r="E118" s="98">
        <f t="shared" si="65"/>
        <v>-0.23489087884464555</v>
      </c>
      <c r="G118" s="84"/>
    </row>
    <row r="119" spans="1:7" ht="15.75">
      <c r="A119" s="22" t="str">
        <f>$A$14</f>
        <v>Constitution, External Affairs and Culture</v>
      </c>
      <c r="B119" s="80">
        <f t="shared" si="61"/>
        <v>34.5</v>
      </c>
      <c r="C119" s="72">
        <f>C104*Deflators!$A$1</f>
        <v>42.062044358414809</v>
      </c>
      <c r="D119" s="109">
        <f t="shared" si="64"/>
        <v>7.5620443584148092</v>
      </c>
      <c r="E119" s="98">
        <f t="shared" si="65"/>
        <v>0.21918969154825535</v>
      </c>
      <c r="G119" s="84"/>
    </row>
    <row r="120" spans="1:7" ht="15.75">
      <c r="A120" s="22" t="str">
        <f>$A$15</f>
        <v>Crown Office and Procurator Fiscal Service</v>
      </c>
      <c r="B120" s="80">
        <f t="shared" si="61"/>
        <v>12.4</v>
      </c>
      <c r="C120" s="72">
        <f>C105*Deflators!$A$1</f>
        <v>10.741472304645418</v>
      </c>
      <c r="D120" s="109">
        <f t="shared" si="64"/>
        <v>-1.6585276953545822</v>
      </c>
      <c r="E120" s="98">
        <f t="shared" si="65"/>
        <v>-0.13375223349633727</v>
      </c>
      <c r="G120" s="84"/>
    </row>
    <row r="121" spans="1:7" ht="15.75">
      <c r="A121" s="65" t="str">
        <f>$A$16</f>
        <v>Scottish Parliament &amp; Audit</v>
      </c>
      <c r="B121" s="81">
        <f t="shared" si="61"/>
        <v>1.3599999999999999</v>
      </c>
      <c r="C121" s="76">
        <f>C106*Deflators!$A$1</f>
        <v>1.3694619093437379</v>
      </c>
      <c r="D121" s="110">
        <f t="shared" si="64"/>
        <v>9.4619093437380286E-3</v>
      </c>
      <c r="E121" s="68">
        <f t="shared" si="65"/>
        <v>6.957286282160316E-3</v>
      </c>
      <c r="G121" s="84"/>
    </row>
    <row r="122" spans="1:7" ht="15.75">
      <c r="A122" s="22" t="str">
        <f>$A$17</f>
        <v>Total</v>
      </c>
      <c r="B122" s="80">
        <f t="shared" si="61"/>
        <v>7422.1459999999988</v>
      </c>
      <c r="C122" s="72">
        <f>C107*Deflators!$A$1</f>
        <v>7403.2660853066536</v>
      </c>
      <c r="D122" s="109">
        <f t="shared" ref="D122" si="66">C122-B122</f>
        <v>-18.879914693345199</v>
      </c>
      <c r="E122" s="98">
        <f t="shared" ref="E122" si="67">D122/B122</f>
        <v>-2.5437272041462407E-3</v>
      </c>
      <c r="G122" s="84"/>
    </row>
    <row r="123" spans="1:7" ht="36">
      <c r="A123" s="63" t="s">
        <v>33</v>
      </c>
      <c r="B123" s="74" t="str">
        <f>B$3</f>
        <v>2025-26 ABR - £m</v>
      </c>
      <c r="C123" s="74" t="str">
        <f t="shared" ref="C123:E123" si="68">C$3</f>
        <v>2026-27 Budget - £m</v>
      </c>
      <c r="D123" s="106" t="str">
        <f t="shared" si="68"/>
        <v>Change 2025-26 to 2026-27 - £m</v>
      </c>
      <c r="E123" s="95" t="str">
        <f t="shared" si="68"/>
        <v>Change 2025-26 to 2026-27 - %</v>
      </c>
      <c r="G123" s="84"/>
    </row>
    <row r="124" spans="1:7" ht="15.75">
      <c r="A124" s="22" t="str">
        <f>$A$4</f>
        <v>Health and Social Care</v>
      </c>
      <c r="B124" s="78">
        <v>108.005</v>
      </c>
      <c r="C124" s="78">
        <v>108.005</v>
      </c>
      <c r="D124" s="109">
        <f>C124-B124</f>
        <v>0</v>
      </c>
      <c r="E124" s="98">
        <f>D124/B124</f>
        <v>0</v>
      </c>
      <c r="G124" s="84"/>
    </row>
    <row r="125" spans="1:7" ht="15.75">
      <c r="A125" s="22" t="str">
        <f>$A$5</f>
        <v>Finance and Local Government</v>
      </c>
      <c r="B125" s="78">
        <v>6172.7549999999992</v>
      </c>
      <c r="C125" s="78">
        <v>6840.1850000000013</v>
      </c>
      <c r="D125" s="109">
        <f t="shared" ref="D125:D136" si="69">C125-B125</f>
        <v>667.43000000000211</v>
      </c>
      <c r="E125" s="98">
        <f t="shared" ref="E125:E136" si="70">D125/B125</f>
        <v>0.10812514023317014</v>
      </c>
      <c r="G125" s="84"/>
    </row>
    <row r="126" spans="1:7" ht="15.75">
      <c r="A126" s="22" t="str">
        <f>$A$6</f>
        <v>Social Justice</v>
      </c>
      <c r="B126" s="78">
        <v>0</v>
      </c>
      <c r="C126" s="78">
        <v>15</v>
      </c>
      <c r="D126" s="109">
        <f t="shared" si="69"/>
        <v>15</v>
      </c>
      <c r="E126" s="98" t="s">
        <v>34</v>
      </c>
      <c r="G126" s="84"/>
    </row>
    <row r="127" spans="1:7" ht="15.75">
      <c r="A127" s="22" t="str">
        <f>$A$7</f>
        <v>Education &amp; Skills</v>
      </c>
      <c r="B127" s="78">
        <v>898.40600000000006</v>
      </c>
      <c r="C127" s="78">
        <v>891.21399999999994</v>
      </c>
      <c r="D127" s="109">
        <f t="shared" si="69"/>
        <v>-7.192000000000121</v>
      </c>
      <c r="E127" s="98">
        <f t="shared" si="70"/>
        <v>-8.0052893680586726E-3</v>
      </c>
      <c r="G127" s="84"/>
    </row>
    <row r="128" spans="1:7" ht="15.75">
      <c r="A128" s="22" t="str">
        <f>$A$8</f>
        <v>Justice and Home Affairs</v>
      </c>
      <c r="B128" s="78">
        <v>0.30599999999999999</v>
      </c>
      <c r="C128" s="78">
        <v>350</v>
      </c>
      <c r="D128" s="109">
        <f t="shared" si="69"/>
        <v>349.69400000000002</v>
      </c>
      <c r="E128" s="98">
        <f t="shared" si="70"/>
        <v>1142.7908496732027</v>
      </c>
      <c r="G128" s="84"/>
    </row>
    <row r="129" spans="1:8" ht="15.75">
      <c r="A129" s="22" t="str">
        <f>$A$9</f>
        <v>Transport</v>
      </c>
      <c r="B129" s="78">
        <v>0.52800000000000002</v>
      </c>
      <c r="C129" s="78">
        <v>8.1999999999999993</v>
      </c>
      <c r="D129" s="109">
        <f t="shared" si="69"/>
        <v>7.6719999999999988</v>
      </c>
      <c r="E129" s="98">
        <f t="shared" si="70"/>
        <v>14.530303030303028</v>
      </c>
      <c r="G129" s="84"/>
    </row>
    <row r="130" spans="1:8" ht="15.75">
      <c r="A130" s="22" t="str">
        <f>$A$10</f>
        <v>Deputy First Minister, Economy and Gaelic</v>
      </c>
      <c r="B130" s="78">
        <v>0</v>
      </c>
      <c r="C130" s="78">
        <v>0</v>
      </c>
      <c r="D130" s="109">
        <f t="shared" si="69"/>
        <v>0</v>
      </c>
      <c r="E130" s="99">
        <v>0</v>
      </c>
      <c r="G130" s="84"/>
    </row>
    <row r="131" spans="1:8" ht="15.75">
      <c r="A131" s="22" t="str">
        <f>$A$11</f>
        <v>Housing</v>
      </c>
      <c r="B131" s="78">
        <v>0</v>
      </c>
      <c r="C131" s="78">
        <v>0</v>
      </c>
      <c r="D131" s="109">
        <f t="shared" si="69"/>
        <v>0</v>
      </c>
      <c r="E131" s="99">
        <v>0</v>
      </c>
      <c r="G131" s="84"/>
    </row>
    <row r="132" spans="1:8" ht="15.75">
      <c r="A132" s="22" t="str">
        <f>$A$12</f>
        <v>Rural Affairs, Land Reform and Islands</v>
      </c>
      <c r="B132" s="78">
        <v>6.0000000000000001E-3</v>
      </c>
      <c r="C132" s="78">
        <v>6.0000000000000001E-3</v>
      </c>
      <c r="D132" s="109">
        <f t="shared" si="69"/>
        <v>0</v>
      </c>
      <c r="E132" s="98">
        <f t="shared" si="70"/>
        <v>0</v>
      </c>
      <c r="G132" s="84"/>
    </row>
    <row r="133" spans="1:8" ht="15.75">
      <c r="A133" s="22" t="str">
        <f>$A$13</f>
        <v>Climate Action and Energy</v>
      </c>
      <c r="B133" s="78">
        <v>4.4999999999999998E-2</v>
      </c>
      <c r="C133" s="78">
        <v>0.68700000000000006</v>
      </c>
      <c r="D133" s="109">
        <f t="shared" si="69"/>
        <v>0.64200000000000002</v>
      </c>
      <c r="E133" s="98">
        <f>D133/B133</f>
        <v>14.266666666666667</v>
      </c>
      <c r="G133" s="84"/>
    </row>
    <row r="134" spans="1:8" ht="15.75">
      <c r="A134" s="22" t="str">
        <f>$A$14</f>
        <v>Constitution, External Affairs and Culture</v>
      </c>
      <c r="B134" s="78">
        <v>0</v>
      </c>
      <c r="C134" s="78">
        <v>0</v>
      </c>
      <c r="D134" s="109">
        <f t="shared" si="69"/>
        <v>0</v>
      </c>
      <c r="E134" s="98" t="s">
        <v>34</v>
      </c>
      <c r="G134" s="84"/>
    </row>
    <row r="135" spans="1:8" s="90" customFormat="1" ht="15.75">
      <c r="A135" s="22" t="str">
        <f>$A$15</f>
        <v>Crown Office and Procurator Fiscal Service</v>
      </c>
      <c r="B135" s="78">
        <v>1.37</v>
      </c>
      <c r="C135" s="78">
        <v>0</v>
      </c>
      <c r="D135" s="109">
        <f>C135-B135</f>
        <v>-1.37</v>
      </c>
      <c r="E135" s="98">
        <f>D135/B135</f>
        <v>-1</v>
      </c>
      <c r="G135" s="84"/>
    </row>
    <row r="136" spans="1:8" s="90" customFormat="1" ht="15.75">
      <c r="A136" s="65" t="str">
        <f>$A$16</f>
        <v>Scottish Parliament &amp; Audit</v>
      </c>
      <c r="B136" s="79">
        <v>2</v>
      </c>
      <c r="C136" s="79">
        <v>0</v>
      </c>
      <c r="D136" s="110">
        <f t="shared" si="69"/>
        <v>-2</v>
      </c>
      <c r="E136" s="68">
        <f t="shared" si="70"/>
        <v>-1</v>
      </c>
      <c r="G136" s="84"/>
    </row>
    <row r="137" spans="1:8" s="90" customFormat="1" ht="15.75">
      <c r="A137" s="22" t="str">
        <f>$A$17</f>
        <v>Total</v>
      </c>
      <c r="B137" s="78">
        <v>7183.4209999999994</v>
      </c>
      <c r="C137" s="78">
        <v>8213.2970000000005</v>
      </c>
      <c r="D137" s="109">
        <f t="shared" ref="D137" si="71">C137-B137</f>
        <v>1029.8760000000011</v>
      </c>
      <c r="E137" s="98">
        <f t="shared" ref="E137" si="72">D137/B137</f>
        <v>0.14336845912274962</v>
      </c>
      <c r="G137" s="84"/>
    </row>
    <row r="138" spans="1:8" ht="36">
      <c r="A138" s="64" t="s">
        <v>35</v>
      </c>
      <c r="B138" s="77" t="str">
        <f>B$3</f>
        <v>2025-26 ABR - £m</v>
      </c>
      <c r="C138" s="77" t="str">
        <f t="shared" ref="C138:E138" si="73">C$3</f>
        <v>2026-27 Budget - £m</v>
      </c>
      <c r="D138" s="108" t="str">
        <f t="shared" si="73"/>
        <v>Change 2025-26 to 2026-27 - £m</v>
      </c>
      <c r="E138" s="97" t="str">
        <f t="shared" si="73"/>
        <v>Change 2025-26 to 2026-27 - %</v>
      </c>
      <c r="G138" s="84"/>
    </row>
    <row r="139" spans="1:8" ht="15.75">
      <c r="A139" s="22" t="str">
        <f>$A$4</f>
        <v>Health and Social Care</v>
      </c>
      <c r="B139" s="78">
        <f t="shared" ref="B139:B152" si="74">B124</f>
        <v>108.005</v>
      </c>
      <c r="C139" s="75">
        <f>C124*Deflators!$A$1</f>
        <v>105.64909537047886</v>
      </c>
      <c r="D139" s="109">
        <f>C139-B139</f>
        <v>-2.3559046295211346</v>
      </c>
      <c r="E139" s="98">
        <f>D139/B139</f>
        <v>-2.1812921897330074E-2</v>
      </c>
      <c r="G139" s="84"/>
    </row>
    <row r="140" spans="1:8" ht="15.75">
      <c r="A140" s="22" t="str">
        <f>$A$5</f>
        <v>Finance and Local Government</v>
      </c>
      <c r="B140" s="78">
        <f t="shared" si="74"/>
        <v>6172.7549999999992</v>
      </c>
      <c r="C140" s="75">
        <f>C125*Deflators!$A$1</f>
        <v>6690.9805788317126</v>
      </c>
      <c r="D140" s="109">
        <f t="shared" ref="D140:D151" si="75">C140-B140</f>
        <v>518.22557883171339</v>
      </c>
      <c r="E140" s="98">
        <f t="shared" ref="E140:E151" si="76">D140/B140</f>
        <v>8.3953693096796081E-2</v>
      </c>
      <c r="G140" s="84"/>
    </row>
    <row r="141" spans="1:8" ht="15.75">
      <c r="A141" s="22" t="str">
        <f>$A$6</f>
        <v>Social Justice</v>
      </c>
      <c r="B141" s="78">
        <f t="shared" si="74"/>
        <v>0</v>
      </c>
      <c r="C141" s="75">
        <f>C126*Deflators!$A$1</f>
        <v>14.672806171540049</v>
      </c>
      <c r="D141" s="109">
        <f t="shared" si="75"/>
        <v>14.672806171540049</v>
      </c>
      <c r="E141" s="98" t="s">
        <v>34</v>
      </c>
      <c r="G141" s="84"/>
    </row>
    <row r="142" spans="1:8" ht="15.75">
      <c r="A142" s="22" t="str">
        <f>$A$7</f>
        <v>Education &amp; Skills</v>
      </c>
      <c r="B142" s="78">
        <f t="shared" si="74"/>
        <v>898.40600000000006</v>
      </c>
      <c r="C142" s="75">
        <f>C127*Deflators!$A$1</f>
        <v>871.77401862419276</v>
      </c>
      <c r="D142" s="109">
        <f t="shared" si="75"/>
        <v>-26.6319813758073</v>
      </c>
      <c r="E142" s="98">
        <f t="shared" si="76"/>
        <v>-2.964359251363782E-2</v>
      </c>
      <c r="G142" s="84"/>
      <c r="H142" s="91"/>
    </row>
    <row r="143" spans="1:8" ht="15.75">
      <c r="A143" s="22" t="str">
        <f>$A$8</f>
        <v>Justice and Home Affairs</v>
      </c>
      <c r="B143" s="78">
        <f t="shared" si="74"/>
        <v>0.30599999999999999</v>
      </c>
      <c r="C143" s="75">
        <f>C128*Deflators!$A$1</f>
        <v>342.36547733593449</v>
      </c>
      <c r="D143" s="109">
        <f t="shared" si="75"/>
        <v>342.0594773359345</v>
      </c>
      <c r="E143" s="98">
        <f t="shared" si="76"/>
        <v>1117.8414292024004</v>
      </c>
      <c r="G143" s="84"/>
    </row>
    <row r="144" spans="1:8" ht="15.75">
      <c r="A144" s="22" t="str">
        <f>$A$9</f>
        <v>Transport</v>
      </c>
      <c r="B144" s="78">
        <f t="shared" si="74"/>
        <v>0.52800000000000002</v>
      </c>
      <c r="C144" s="75">
        <f>C129*Deflators!$A$1</f>
        <v>8.0211340404418934</v>
      </c>
      <c r="D144" s="109">
        <f t="shared" si="75"/>
        <v>7.4931340404418929</v>
      </c>
      <c r="E144" s="98">
        <f t="shared" si="76"/>
        <v>14.19154174326116</v>
      </c>
      <c r="G144" s="84"/>
    </row>
    <row r="145" spans="1:7" ht="15.75">
      <c r="A145" s="22" t="str">
        <f>$A$10</f>
        <v>Deputy First Minister, Economy and Gaelic</v>
      </c>
      <c r="B145" s="78">
        <f t="shared" si="74"/>
        <v>0</v>
      </c>
      <c r="C145" s="75">
        <f>C130*Deflators!$A$1</f>
        <v>0</v>
      </c>
      <c r="D145" s="109">
        <f t="shared" si="75"/>
        <v>0</v>
      </c>
      <c r="E145" s="98" t="s">
        <v>34</v>
      </c>
      <c r="G145" s="84"/>
    </row>
    <row r="146" spans="1:7" ht="15.75">
      <c r="A146" s="22" t="str">
        <f>$A$11</f>
        <v>Housing</v>
      </c>
      <c r="B146" s="78">
        <f t="shared" si="74"/>
        <v>0</v>
      </c>
      <c r="C146" s="75">
        <f>C131*Deflators!$A$1</f>
        <v>0</v>
      </c>
      <c r="D146" s="109">
        <f t="shared" si="75"/>
        <v>0</v>
      </c>
      <c r="E146" s="98" t="s">
        <v>34</v>
      </c>
      <c r="G146" s="84"/>
    </row>
    <row r="147" spans="1:7" ht="15.75">
      <c r="A147" s="22" t="str">
        <f>$A$12</f>
        <v>Rural Affairs, Land Reform and Islands</v>
      </c>
      <c r="B147" s="78">
        <f t="shared" si="74"/>
        <v>6.0000000000000001E-3</v>
      </c>
      <c r="C147" s="75">
        <f>C132*Deflators!$A$1</f>
        <v>5.8691224686160193E-3</v>
      </c>
      <c r="D147" s="109">
        <f t="shared" si="75"/>
        <v>-1.3087753138398082E-4</v>
      </c>
      <c r="E147" s="98">
        <f t="shared" si="76"/>
        <v>-2.1812921897330136E-2</v>
      </c>
      <c r="G147" s="84"/>
    </row>
    <row r="148" spans="1:7" ht="15.75">
      <c r="A148" s="22" t="str">
        <f>$A$13</f>
        <v>Climate Action and Energy</v>
      </c>
      <c r="B148" s="78">
        <f t="shared" si="74"/>
        <v>4.4999999999999998E-2</v>
      </c>
      <c r="C148" s="75">
        <f>C133*Deflators!$A$1</f>
        <v>0.67201452265653427</v>
      </c>
      <c r="D148" s="109">
        <f t="shared" si="75"/>
        <v>0.62701452265653423</v>
      </c>
      <c r="E148" s="98">
        <f t="shared" si="76"/>
        <v>13.933656059034094</v>
      </c>
      <c r="G148" s="84"/>
    </row>
    <row r="149" spans="1:7" ht="15.75">
      <c r="A149" s="22" t="str">
        <f>$A$14</f>
        <v>Constitution, External Affairs and Culture</v>
      </c>
      <c r="B149" s="78">
        <f t="shared" si="74"/>
        <v>0</v>
      </c>
      <c r="C149" s="75">
        <f>C134*Deflators!$A$1</f>
        <v>0</v>
      </c>
      <c r="D149" s="109">
        <f t="shared" si="75"/>
        <v>0</v>
      </c>
      <c r="E149" s="98" t="s">
        <v>34</v>
      </c>
      <c r="G149" s="84"/>
    </row>
    <row r="150" spans="1:7" s="90" customFormat="1" ht="15.75">
      <c r="A150" s="22" t="str">
        <f>$A$15</f>
        <v>Crown Office and Procurator Fiscal Service</v>
      </c>
      <c r="B150" s="78">
        <f t="shared" si="74"/>
        <v>1.37</v>
      </c>
      <c r="C150" s="75">
        <f>C135*Deflators!$A$1</f>
        <v>0</v>
      </c>
      <c r="D150" s="109">
        <f t="shared" si="75"/>
        <v>-1.37</v>
      </c>
      <c r="E150" s="98">
        <f t="shared" si="76"/>
        <v>-1</v>
      </c>
      <c r="G150" s="84"/>
    </row>
    <row r="151" spans="1:7" s="90" customFormat="1" ht="15.75">
      <c r="A151" s="65" t="str">
        <f>$A$16</f>
        <v>Scottish Parliament &amp; Audit</v>
      </c>
      <c r="B151" s="79">
        <f t="shared" si="74"/>
        <v>2</v>
      </c>
      <c r="C151" s="92">
        <f>C136*Deflators!$A$1</f>
        <v>0</v>
      </c>
      <c r="D151" s="110">
        <f t="shared" si="75"/>
        <v>-2</v>
      </c>
      <c r="E151" s="68">
        <f t="shared" si="76"/>
        <v>-1</v>
      </c>
      <c r="G151" s="84"/>
    </row>
    <row r="152" spans="1:7" s="90" customFormat="1" ht="15.75">
      <c r="A152" s="22" t="str">
        <f>$A$17</f>
        <v>Total</v>
      </c>
      <c r="B152" s="78">
        <f t="shared" si="74"/>
        <v>7183.4209999999994</v>
      </c>
      <c r="C152" s="75">
        <f>C137*Deflators!$A$1</f>
        <v>8034.1409940194253</v>
      </c>
      <c r="D152" s="109">
        <f t="shared" ref="D152" si="77">C152-B152</f>
        <v>850.71999401942594</v>
      </c>
      <c r="E152" s="98">
        <f t="shared" ref="E152" si="78">D152/B152</f>
        <v>0.11842825222403448</v>
      </c>
      <c r="G152" s="84"/>
    </row>
    <row r="153" spans="1:7" ht="30">
      <c r="A153" s="63" t="s">
        <v>36</v>
      </c>
      <c r="B153" s="74" t="str">
        <f>B$3</f>
        <v>2025-26 ABR - £m</v>
      </c>
      <c r="C153" s="74" t="str">
        <f t="shared" ref="C153:E153" si="79">C$3</f>
        <v>2026-27 Budget - £m</v>
      </c>
      <c r="D153" s="106" t="str">
        <f t="shared" si="79"/>
        <v>Change 2025-26 to 2026-27 - £m</v>
      </c>
      <c r="E153" s="95" t="str">
        <f t="shared" si="79"/>
        <v>Change 2025-26 to 2026-27 - %</v>
      </c>
    </row>
    <row r="154" spans="1:7">
      <c r="A154" s="22" t="str">
        <f>$A$4</f>
        <v>Health and Social Care</v>
      </c>
      <c r="B154" s="146">
        <v>417.03699999999998</v>
      </c>
      <c r="C154" s="146">
        <v>417.03699999999998</v>
      </c>
      <c r="D154" s="109">
        <f>C154-B154</f>
        <v>0</v>
      </c>
      <c r="E154" s="98">
        <f>D154/B154</f>
        <v>0</v>
      </c>
    </row>
    <row r="155" spans="1:7">
      <c r="A155" s="22" t="str">
        <f>$A$5</f>
        <v>Finance and Local Government</v>
      </c>
      <c r="B155" s="146">
        <v>13.006</v>
      </c>
      <c r="C155" s="146">
        <v>19.884999999999998</v>
      </c>
      <c r="D155" s="109">
        <f t="shared" ref="D155:D165" si="80">C155-B155</f>
        <v>6.8789999999999978</v>
      </c>
      <c r="E155" s="98">
        <f t="shared" ref="E155:E165" si="81">D155/B155</f>
        <v>0.52890973396893726</v>
      </c>
    </row>
    <row r="156" spans="1:7">
      <c r="A156" s="22" t="str">
        <f>$A$6</f>
        <v>Social Justice</v>
      </c>
      <c r="B156" s="146">
        <v>70.5</v>
      </c>
      <c r="C156" s="146">
        <v>66.2</v>
      </c>
      <c r="D156" s="109">
        <f t="shared" si="80"/>
        <v>-4.2999999999999972</v>
      </c>
      <c r="E156" s="98">
        <f t="shared" si="81"/>
        <v>-6.0992907801418403E-2</v>
      </c>
    </row>
    <row r="157" spans="1:7">
      <c r="A157" s="22" t="str">
        <f>$A$7</f>
        <v>Education &amp; Skills</v>
      </c>
      <c r="B157" s="146">
        <v>-334.67000000000007</v>
      </c>
      <c r="C157" s="146">
        <v>437.81699999999995</v>
      </c>
      <c r="D157" s="109">
        <f t="shared" si="80"/>
        <v>772.48700000000008</v>
      </c>
      <c r="E157" s="98">
        <f t="shared" si="81"/>
        <v>-2.3082050975587891</v>
      </c>
    </row>
    <row r="158" spans="1:7">
      <c r="A158" s="22" t="str">
        <f>$A$8</f>
        <v>Justice and Home Affairs</v>
      </c>
      <c r="B158" s="146">
        <v>191.90800000000002</v>
      </c>
      <c r="C158" s="146">
        <v>205.75200000000001</v>
      </c>
      <c r="D158" s="109">
        <f t="shared" si="80"/>
        <v>13.843999999999994</v>
      </c>
      <c r="E158" s="98">
        <f t="shared" si="81"/>
        <v>7.2138733142964304E-2</v>
      </c>
    </row>
    <row r="159" spans="1:7">
      <c r="A159" s="22" t="str">
        <f>$A$9</f>
        <v>Transport</v>
      </c>
      <c r="B159" s="146">
        <v>345.13499999999999</v>
      </c>
      <c r="C159" s="146">
        <v>320.89999999999998</v>
      </c>
      <c r="D159" s="109">
        <f t="shared" si="80"/>
        <v>-24.235000000000014</v>
      </c>
      <c r="E159" s="98">
        <f t="shared" si="81"/>
        <v>-7.021889985078307E-2</v>
      </c>
    </row>
    <row r="160" spans="1:7">
      <c r="A160" s="22" t="str">
        <f>$A$10</f>
        <v>Deputy First Minister, Economy and Gaelic</v>
      </c>
      <c r="B160" s="146">
        <v>26.126999999999995</v>
      </c>
      <c r="C160" s="146">
        <v>27.381999999999998</v>
      </c>
      <c r="D160" s="109">
        <f t="shared" si="80"/>
        <v>1.2550000000000026</v>
      </c>
      <c r="E160" s="98">
        <f t="shared" si="81"/>
        <v>4.8034600221992678E-2</v>
      </c>
    </row>
    <row r="161" spans="1:7">
      <c r="A161" s="22" t="str">
        <f>$A$11</f>
        <v>Housing</v>
      </c>
      <c r="B161" s="146">
        <v>0.21300000000000002</v>
      </c>
      <c r="C161" s="146">
        <v>0.22599999999999998</v>
      </c>
      <c r="D161" s="109">
        <f>C161-B161</f>
        <v>1.2999999999999956E-2</v>
      </c>
      <c r="E161" s="98">
        <f>D161/B161</f>
        <v>6.1032863849765043E-2</v>
      </c>
    </row>
    <row r="162" spans="1:7">
      <c r="A162" s="22" t="str">
        <f>$A$12</f>
        <v>Rural Affairs, Land Reform and Islands</v>
      </c>
      <c r="B162" s="146">
        <v>23.032</v>
      </c>
      <c r="C162" s="146">
        <v>10.57</v>
      </c>
      <c r="D162" s="109">
        <f t="shared" si="80"/>
        <v>-12.462</v>
      </c>
      <c r="E162" s="98">
        <f t="shared" si="81"/>
        <v>-0.54107328933657517</v>
      </c>
    </row>
    <row r="163" spans="1:7">
      <c r="A163" s="22" t="str">
        <f>$A$13</f>
        <v>Climate Action and Energy</v>
      </c>
      <c r="B163" s="146">
        <v>9.5989999999999984</v>
      </c>
      <c r="C163" s="146">
        <v>9.6219999999999999</v>
      </c>
      <c r="D163" s="109">
        <f t="shared" si="80"/>
        <v>2.3000000000001464E-2</v>
      </c>
      <c r="E163" s="98">
        <f t="shared" si="81"/>
        <v>2.3960829253048721E-3</v>
      </c>
    </row>
    <row r="164" spans="1:7">
      <c r="A164" s="22" t="str">
        <f>$A$14</f>
        <v>Constitution, External Affairs and Culture</v>
      </c>
      <c r="B164" s="146">
        <v>19.925999999999998</v>
      </c>
      <c r="C164" s="146">
        <v>18.309999999999999</v>
      </c>
      <c r="D164" s="109">
        <f t="shared" si="80"/>
        <v>-1.6159999999999997</v>
      </c>
      <c r="E164" s="98">
        <f t="shared" si="81"/>
        <v>-8.1100070259961854E-2</v>
      </c>
    </row>
    <row r="165" spans="1:7">
      <c r="A165" s="22" t="str">
        <f>$A$15</f>
        <v>Crown Office and Procurator Fiscal Service</v>
      </c>
      <c r="B165" s="146">
        <v>10.157999999999999</v>
      </c>
      <c r="C165" s="146">
        <v>11.3</v>
      </c>
      <c r="D165" s="109">
        <f t="shared" si="80"/>
        <v>1.1420000000000012</v>
      </c>
      <c r="E165" s="98">
        <f t="shared" si="81"/>
        <v>0.11242370545382963</v>
      </c>
    </row>
    <row r="166" spans="1:7">
      <c r="A166" s="65" t="str">
        <f>$A$16</f>
        <v>Scottish Parliament &amp; Audit</v>
      </c>
      <c r="B166" s="147">
        <v>15.729000000000001</v>
      </c>
      <c r="C166" s="147">
        <v>17.498999999999999</v>
      </c>
      <c r="D166" s="110">
        <f t="shared" ref="D166" si="82">C166-B166</f>
        <v>1.7699999999999978</v>
      </c>
      <c r="E166" s="68">
        <f t="shared" ref="E166" si="83">D166/B166</f>
        <v>0.11253099370589342</v>
      </c>
    </row>
    <row r="167" spans="1:7">
      <c r="A167" s="22" t="str">
        <f>$A$17</f>
        <v>Total</v>
      </c>
      <c r="B167" s="146">
        <v>807.69999999999982</v>
      </c>
      <c r="C167" s="146">
        <v>1562.5000000000002</v>
      </c>
      <c r="D167" s="109">
        <f t="shared" ref="D167" si="84">C167-B167</f>
        <v>754.80000000000041</v>
      </c>
      <c r="E167" s="98">
        <f t="shared" ref="E167" si="85">D167/B167</f>
        <v>0.93450538566299435</v>
      </c>
    </row>
    <row r="168" spans="1:7" ht="30">
      <c r="A168" s="64" t="s">
        <v>37</v>
      </c>
      <c r="B168" s="77" t="str">
        <f>B$3</f>
        <v>2025-26 ABR - £m</v>
      </c>
      <c r="C168" s="77" t="str">
        <f t="shared" ref="C168:E168" si="86">C$3</f>
        <v>2026-27 Budget - £m</v>
      </c>
      <c r="D168" s="108" t="str">
        <f t="shared" si="86"/>
        <v>Change 2025-26 to 2026-27 - £m</v>
      </c>
      <c r="E168" s="97" t="str">
        <f t="shared" si="86"/>
        <v>Change 2025-26 to 2026-27 - %</v>
      </c>
    </row>
    <row r="169" spans="1:7">
      <c r="A169" s="22" t="str">
        <f>$A$4</f>
        <v>Health and Social Care</v>
      </c>
      <c r="B169" s="78">
        <f t="shared" ref="B169:B182" si="87">B154</f>
        <v>417.03699999999998</v>
      </c>
      <c r="C169" s="75">
        <f>C154*Deflators!$A$1</f>
        <v>407.94020449070314</v>
      </c>
      <c r="D169" s="109">
        <f>C169-B169</f>
        <v>-9.0967955092968396</v>
      </c>
      <c r="E169" s="98">
        <f>D169/B169</f>
        <v>-2.181292189733007E-2</v>
      </c>
      <c r="G169" s="83"/>
    </row>
    <row r="170" spans="1:7">
      <c r="A170" s="22" t="str">
        <f>$A$5</f>
        <v>Finance and Local Government</v>
      </c>
      <c r="B170" s="78">
        <f t="shared" si="87"/>
        <v>13.006</v>
      </c>
      <c r="C170" s="75">
        <f>C155*Deflators!$A$1</f>
        <v>19.451250048071589</v>
      </c>
      <c r="D170" s="109">
        <f t="shared" ref="D170:D180" si="88">C170-B170</f>
        <v>6.4452500480715891</v>
      </c>
      <c r="E170" s="98">
        <f t="shared" ref="E170:E180" si="89">D170/B170</f>
        <v>0.49555974535380509</v>
      </c>
      <c r="G170" s="83"/>
    </row>
    <row r="171" spans="1:7">
      <c r="A171" s="22" t="str">
        <f>$A$6</f>
        <v>Social Justice</v>
      </c>
      <c r="B171" s="78">
        <f t="shared" si="87"/>
        <v>70.5</v>
      </c>
      <c r="C171" s="75">
        <f>C156*Deflators!$A$1</f>
        <v>64.755984570396748</v>
      </c>
      <c r="D171" s="109">
        <f t="shared" si="88"/>
        <v>-5.7440154296032517</v>
      </c>
      <c r="E171" s="98">
        <f t="shared" si="89"/>
        <v>-8.1475396164585129E-2</v>
      </c>
      <c r="G171" s="83"/>
    </row>
    <row r="172" spans="1:7">
      <c r="A172" s="22" t="str">
        <f>$A$7</f>
        <v>Education &amp; Skills</v>
      </c>
      <c r="B172" s="78">
        <f t="shared" si="87"/>
        <v>-334.67000000000007</v>
      </c>
      <c r="C172" s="75">
        <f>C157*Deflators!$A$1</f>
        <v>428.26693197367661</v>
      </c>
      <c r="D172" s="109">
        <f t="shared" si="88"/>
        <v>762.93693197367668</v>
      </c>
      <c r="E172" s="98">
        <f t="shared" si="89"/>
        <v>-2.2796693219400499</v>
      </c>
      <c r="G172" s="83"/>
    </row>
    <row r="173" spans="1:7">
      <c r="A173" s="22" t="str">
        <f>$A$8</f>
        <v>Justice and Home Affairs</v>
      </c>
      <c r="B173" s="78">
        <f t="shared" si="87"/>
        <v>191.90800000000002</v>
      </c>
      <c r="C173" s="75">
        <f>C158*Deflators!$A$1</f>
        <v>201.26394769378055</v>
      </c>
      <c r="D173" s="109">
        <f t="shared" si="88"/>
        <v>9.3559476937805357</v>
      </c>
      <c r="E173" s="98">
        <f t="shared" si="89"/>
        <v>4.8752254693814404E-2</v>
      </c>
      <c r="G173" s="83"/>
    </row>
    <row r="174" spans="1:7">
      <c r="A174" s="22" t="str">
        <f>$A$9</f>
        <v>Transport</v>
      </c>
      <c r="B174" s="78">
        <f t="shared" si="87"/>
        <v>345.13499999999999</v>
      </c>
      <c r="C174" s="75">
        <f>C159*Deflators!$A$1</f>
        <v>313.90023336314675</v>
      </c>
      <c r="D174" s="109">
        <f t="shared" si="88"/>
        <v>-31.234766636853237</v>
      </c>
      <c r="E174" s="98">
        <f t="shared" si="89"/>
        <v>-9.0500142369951575E-2</v>
      </c>
      <c r="G174" s="83"/>
    </row>
    <row r="175" spans="1:7">
      <c r="A175" s="22" t="str">
        <f>$A$10</f>
        <v>Deputy First Minister, Economy and Gaelic</v>
      </c>
      <c r="B175" s="78">
        <f t="shared" si="87"/>
        <v>26.126999999999995</v>
      </c>
      <c r="C175" s="75">
        <f>C160*Deflators!$A$1</f>
        <v>26.784718572607307</v>
      </c>
      <c r="D175" s="109">
        <f t="shared" si="88"/>
        <v>0.65771857260731181</v>
      </c>
      <c r="E175" s="98">
        <f t="shared" si="89"/>
        <v>2.5173903341650858E-2</v>
      </c>
      <c r="G175" s="83"/>
    </row>
    <row r="176" spans="1:7">
      <c r="A176" s="22" t="str">
        <f>$A$11</f>
        <v>Housing</v>
      </c>
      <c r="B176" s="78">
        <f t="shared" si="87"/>
        <v>0.21300000000000002</v>
      </c>
      <c r="C176" s="75" t="s">
        <v>34</v>
      </c>
      <c r="D176" s="109" t="s">
        <v>34</v>
      </c>
      <c r="E176" s="98" t="s">
        <v>34</v>
      </c>
      <c r="G176" s="83"/>
    </row>
    <row r="177" spans="1:7">
      <c r="A177" s="22" t="str">
        <f>$A$12</f>
        <v>Rural Affairs, Land Reform and Islands</v>
      </c>
      <c r="B177" s="78">
        <f t="shared" si="87"/>
        <v>23.032</v>
      </c>
      <c r="C177" s="75">
        <f>C162*Deflators!$A$1</f>
        <v>10.339437415545222</v>
      </c>
      <c r="D177" s="109">
        <f t="shared" si="88"/>
        <v>-12.692562584454778</v>
      </c>
      <c r="E177" s="98">
        <f t="shared" si="89"/>
        <v>-0.55108382183287508</v>
      </c>
      <c r="G177" s="83"/>
    </row>
    <row r="178" spans="1:7">
      <c r="A178" s="22" t="str">
        <f>$A$13</f>
        <v>Climate Action and Energy</v>
      </c>
      <c r="B178" s="78">
        <f t="shared" si="87"/>
        <v>9.5989999999999984</v>
      </c>
      <c r="C178" s="75">
        <f>C163*Deflators!$A$1</f>
        <v>9.4121160655038896</v>
      </c>
      <c r="D178" s="109">
        <f t="shared" si="88"/>
        <v>-0.18688393449610885</v>
      </c>
      <c r="E178" s="98">
        <f t="shared" si="89"/>
        <v>-1.946910454173444E-2</v>
      </c>
      <c r="G178" s="83"/>
    </row>
    <row r="179" spans="1:7">
      <c r="A179" s="22" t="str">
        <f>$A$14</f>
        <v>Constitution, External Affairs and Culture</v>
      </c>
      <c r="B179" s="78">
        <f t="shared" si="87"/>
        <v>19.925999999999998</v>
      </c>
      <c r="C179" s="75">
        <f>C164*Deflators!$A$1</f>
        <v>17.910605400059886</v>
      </c>
      <c r="D179" s="109">
        <f t="shared" si="88"/>
        <v>-2.0153945999401124</v>
      </c>
      <c r="E179" s="98">
        <f t="shared" si="89"/>
        <v>-0.10114396265884334</v>
      </c>
      <c r="G179" s="83"/>
    </row>
    <row r="180" spans="1:7">
      <c r="A180" s="22" t="str">
        <f>$A$15</f>
        <v>Crown Office and Procurator Fiscal Service</v>
      </c>
      <c r="B180" s="78">
        <f t="shared" si="87"/>
        <v>10.157999999999999</v>
      </c>
      <c r="C180" s="75">
        <f>C165*Deflators!$A$1</f>
        <v>11.053513982560171</v>
      </c>
      <c r="D180" s="109">
        <f t="shared" si="88"/>
        <v>0.89551398256017123</v>
      </c>
      <c r="E180" s="98">
        <f t="shared" si="89"/>
        <v>8.8158494050026709E-2</v>
      </c>
      <c r="G180" s="83"/>
    </row>
    <row r="181" spans="1:7">
      <c r="A181" s="65" t="str">
        <f>$A$16</f>
        <v>Scottish Parliament &amp; Audit</v>
      </c>
      <c r="B181" s="79">
        <f t="shared" si="87"/>
        <v>15.729000000000001</v>
      </c>
      <c r="C181" s="92">
        <f>C166*Deflators!$A$1</f>
        <v>17.11729567971862</v>
      </c>
      <c r="D181" s="110">
        <f t="shared" ref="D181" si="90">C181-B181</f>
        <v>1.3882956797186186</v>
      </c>
      <c r="E181" s="68">
        <f t="shared" ref="E181" si="91">D181/B181</f>
        <v>8.8263442031827732E-2</v>
      </c>
      <c r="G181" s="83"/>
    </row>
    <row r="182" spans="1:7">
      <c r="A182" s="101" t="str">
        <f>$A$17</f>
        <v>Total</v>
      </c>
      <c r="B182" s="113">
        <f t="shared" si="87"/>
        <v>807.69999999999982</v>
      </c>
      <c r="C182" s="102">
        <f>C167*Deflators!$A$1</f>
        <v>1528.417309535422</v>
      </c>
      <c r="D182" s="111">
        <f t="shared" ref="D182" si="92">C182-B182</f>
        <v>720.71730953542215</v>
      </c>
      <c r="E182" s="103">
        <f t="shared" ref="E182" si="93">D182/B182</f>
        <v>0.89230817077556313</v>
      </c>
    </row>
  </sheetData>
  <hyperlinks>
    <hyperlink ref="A1" location="Contents!A1" display="Contents" xr:uid="{00000000-0004-0000-0100-000000000000}"/>
  </hyperlinks>
  <pageMargins left="0.7" right="0.7" top="0.75" bottom="0.75" header="0.3" footer="0.3"/>
  <pageSetup paperSize="9"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V131"/>
  <sheetViews>
    <sheetView showGridLines="0" zoomScale="70" zoomScaleNormal="70" workbookViewId="0"/>
  </sheetViews>
  <sheetFormatPr defaultColWidth="8.88671875" defaultRowHeight="15"/>
  <cols>
    <col min="1" max="1" width="34.6640625" style="1" customWidth="1"/>
    <col min="2" max="2" width="35.109375" style="1" customWidth="1"/>
    <col min="3" max="3" width="11.21875" style="11" customWidth="1"/>
    <col min="4" max="4" width="10.6640625" style="7" customWidth="1"/>
    <col min="5" max="5" width="10.77734375" style="7" customWidth="1"/>
    <col min="6" max="6" width="11" style="7" bestFit="1" customWidth="1"/>
    <col min="7" max="7" width="10.77734375" style="7" customWidth="1"/>
    <col min="8" max="8" width="10.88671875" style="7" customWidth="1"/>
    <col min="9" max="9" width="11.109375" style="7" customWidth="1"/>
    <col min="10" max="10" width="11" style="14" bestFit="1" customWidth="1"/>
    <col min="11" max="11" width="44.6640625" style="7" bestFit="1" customWidth="1"/>
    <col min="12" max="12" width="1.88671875" style="11" customWidth="1"/>
    <col min="13" max="14" width="1.88671875" style="7" customWidth="1"/>
    <col min="15" max="22" width="8.88671875" style="128"/>
    <col min="23" max="16384" width="8.88671875" style="7"/>
  </cols>
  <sheetData>
    <row r="1" spans="1:22" ht="18">
      <c r="A1" s="3" t="s">
        <v>1</v>
      </c>
      <c r="J1" s="173"/>
    </row>
    <row r="2" spans="1:22" ht="25.5">
      <c r="A2" s="29" t="str">
        <f>'TME, Resource, Capital and AME'!A2</f>
        <v>Budget 2026-27:</v>
      </c>
      <c r="L2" s="176"/>
      <c r="M2" s="13"/>
      <c r="N2" s="13"/>
      <c r="O2" s="169"/>
      <c r="P2" s="169"/>
      <c r="Q2" s="169"/>
      <c r="R2" s="169"/>
      <c r="S2" s="169"/>
    </row>
    <row r="3" spans="1:22" ht="20.25">
      <c r="A3" s="2" t="s">
        <v>38</v>
      </c>
      <c r="L3" s="1"/>
      <c r="M3" s="1"/>
      <c r="N3" s="1"/>
      <c r="O3"/>
      <c r="P3"/>
      <c r="Q3"/>
      <c r="R3"/>
      <c r="S3"/>
      <c r="T3" s="170"/>
    </row>
    <row r="4" spans="1:22" ht="47.25">
      <c r="A4" s="38" t="s">
        <v>39</v>
      </c>
      <c r="B4" s="38" t="s">
        <v>40</v>
      </c>
      <c r="C4" s="39" t="s">
        <v>41</v>
      </c>
      <c r="D4" s="26" t="s">
        <v>42</v>
      </c>
      <c r="E4" s="26" t="s">
        <v>43</v>
      </c>
      <c r="F4" s="26" t="s">
        <v>44</v>
      </c>
      <c r="G4" s="27" t="s">
        <v>45</v>
      </c>
      <c r="H4" s="28" t="s">
        <v>46</v>
      </c>
      <c r="I4" s="28" t="s">
        <v>47</v>
      </c>
      <c r="J4" s="172" t="s">
        <v>48</v>
      </c>
      <c r="K4" s="178" t="s">
        <v>49</v>
      </c>
      <c r="L4" s="1"/>
      <c r="M4" s="1"/>
      <c r="N4" s="1"/>
      <c r="O4"/>
      <c r="P4"/>
      <c r="Q4"/>
      <c r="R4"/>
      <c r="S4"/>
      <c r="T4" s="170"/>
    </row>
    <row r="5" spans="1:22">
      <c r="A5" s="54" t="s">
        <v>50</v>
      </c>
      <c r="B5" s="54" t="s">
        <v>51</v>
      </c>
      <c r="C5" s="57">
        <v>13375.6</v>
      </c>
      <c r="D5" s="57">
        <v>13761.6</v>
      </c>
      <c r="E5" s="57">
        <v>14483.9</v>
      </c>
      <c r="F5" s="57">
        <v>17824.902999999998</v>
      </c>
      <c r="G5" s="57">
        <v>18525.900000000001</v>
      </c>
      <c r="H5" s="57">
        <v>17504.002</v>
      </c>
      <c r="I5" s="57">
        <v>18981.198</v>
      </c>
      <c r="J5" s="57">
        <v>20482.88600000001</v>
      </c>
    </row>
    <row r="6" spans="1:22" s="128" customFormat="1">
      <c r="A6" s="54" t="s">
        <v>50</v>
      </c>
      <c r="B6" s="54" t="s">
        <v>52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128" t="s">
        <v>53</v>
      </c>
      <c r="L6" s="170"/>
    </row>
    <row r="7" spans="1:22">
      <c r="A7" s="54" t="s">
        <v>50</v>
      </c>
      <c r="B7" s="54" t="s">
        <v>54</v>
      </c>
      <c r="C7" s="57">
        <v>15.7</v>
      </c>
      <c r="D7" s="57">
        <v>16.733000000000001</v>
      </c>
      <c r="E7" s="57">
        <v>17.7</v>
      </c>
      <c r="F7" s="57">
        <v>17.065999999999999</v>
      </c>
      <c r="G7" s="57">
        <v>21.2</v>
      </c>
      <c r="H7" s="57">
        <v>26.045999999999999</v>
      </c>
      <c r="I7" s="57">
        <v>22.983999999999998</v>
      </c>
      <c r="J7" s="57">
        <v>23.286000000000005</v>
      </c>
    </row>
    <row r="8" spans="1:22" s="9" customFormat="1" ht="15.75">
      <c r="A8" s="121" t="s">
        <v>50</v>
      </c>
      <c r="B8" s="121" t="s">
        <v>25</v>
      </c>
      <c r="C8" s="120">
        <v>13391.300000000001</v>
      </c>
      <c r="D8" s="120">
        <v>13778.333000000001</v>
      </c>
      <c r="E8" s="120">
        <v>14501.6</v>
      </c>
      <c r="F8" s="120">
        <v>17841.968999999997</v>
      </c>
      <c r="G8" s="120">
        <v>18547.100000000002</v>
      </c>
      <c r="H8" s="120">
        <v>17530.047999999999</v>
      </c>
      <c r="I8" s="120">
        <v>19004.182000000001</v>
      </c>
      <c r="J8" s="120">
        <v>20506.17200000001</v>
      </c>
      <c r="L8" s="177"/>
      <c r="O8" s="171"/>
      <c r="P8" s="171"/>
      <c r="Q8" s="171"/>
      <c r="R8" s="171"/>
      <c r="S8" s="171"/>
      <c r="T8" s="171"/>
      <c r="U8" s="171"/>
      <c r="V8" s="171"/>
    </row>
    <row r="9" spans="1:22" s="9" customFormat="1" ht="20.100000000000001" customHeight="1">
      <c r="A9" s="54" t="s">
        <v>55</v>
      </c>
      <c r="B9" s="54" t="s">
        <v>56</v>
      </c>
      <c r="C9" s="57">
        <v>10462.1</v>
      </c>
      <c r="D9" s="57">
        <v>10703.604000000003</v>
      </c>
      <c r="E9" s="57">
        <v>11397.7</v>
      </c>
      <c r="F9" s="57">
        <v>12668.944</v>
      </c>
      <c r="G9" s="57">
        <v>12811.706</v>
      </c>
      <c r="H9" s="57">
        <v>13370.357</v>
      </c>
      <c r="I9" s="57">
        <v>13667.740999999998</v>
      </c>
      <c r="J9" s="57">
        <v>14359.250999999998</v>
      </c>
      <c r="K9" s="128" t="s">
        <v>57</v>
      </c>
      <c r="L9" s="177"/>
      <c r="O9" s="171"/>
      <c r="P9" s="171"/>
      <c r="Q9" s="171"/>
      <c r="R9" s="171"/>
      <c r="S9" s="171"/>
      <c r="T9" s="171"/>
      <c r="U9" s="171"/>
      <c r="V9" s="171"/>
    </row>
    <row r="10" spans="1:22">
      <c r="A10" s="54" t="s">
        <v>55</v>
      </c>
      <c r="B10" s="54" t="s">
        <v>58</v>
      </c>
      <c r="C10" s="57">
        <v>4569.5</v>
      </c>
      <c r="D10" s="57">
        <v>5841.5</v>
      </c>
      <c r="E10" s="57">
        <v>4373.7</v>
      </c>
      <c r="F10" s="57">
        <v>5207.2840000000006</v>
      </c>
      <c r="G10" s="57">
        <v>6020.6929999999993</v>
      </c>
      <c r="H10" s="57">
        <v>7166.3109999999997</v>
      </c>
      <c r="I10" s="57">
        <v>3241.364</v>
      </c>
      <c r="J10" s="57">
        <v>-357.9290000000002</v>
      </c>
    </row>
    <row r="11" spans="1:22">
      <c r="A11" s="54" t="s">
        <v>55</v>
      </c>
      <c r="B11" s="54" t="s">
        <v>59</v>
      </c>
      <c r="C11" s="57">
        <v>36.199999999999996</v>
      </c>
      <c r="D11" s="57">
        <v>53.3</v>
      </c>
      <c r="E11" s="57">
        <v>103.5</v>
      </c>
      <c r="F11" s="57">
        <v>149.196</v>
      </c>
      <c r="G11" s="57">
        <v>126.88200000000001</v>
      </c>
      <c r="H11" s="57">
        <v>77.436999999999998</v>
      </c>
      <c r="I11" s="57">
        <v>73.02600000000001</v>
      </c>
      <c r="J11" s="57">
        <v>70.438000000000002</v>
      </c>
    </row>
    <row r="12" spans="1:22">
      <c r="A12" s="54" t="s">
        <v>55</v>
      </c>
      <c r="B12" s="54" t="s">
        <v>60</v>
      </c>
      <c r="C12" s="57">
        <v>6.6</v>
      </c>
      <c r="D12" s="57">
        <v>10.4</v>
      </c>
      <c r="E12" s="57">
        <v>11.2</v>
      </c>
      <c r="F12" s="57">
        <v>13.373999999999999</v>
      </c>
      <c r="G12" s="57">
        <v>13.231999999999999</v>
      </c>
      <c r="H12" s="57">
        <v>10.208</v>
      </c>
      <c r="I12" s="57">
        <v>10.472999999999999</v>
      </c>
      <c r="J12" s="57">
        <v>6.39</v>
      </c>
    </row>
    <row r="13" spans="1:22">
      <c r="A13" s="54" t="s">
        <v>55</v>
      </c>
      <c r="B13" s="54" t="s">
        <v>61</v>
      </c>
      <c r="C13" s="57">
        <v>0.1</v>
      </c>
      <c r="D13" s="57">
        <v>1.0680000000000001</v>
      </c>
      <c r="E13" s="57">
        <v>4.5</v>
      </c>
      <c r="F13" s="57">
        <v>4.9870000000000001</v>
      </c>
      <c r="G13" s="57">
        <v>3.68</v>
      </c>
      <c r="H13" s="57">
        <v>2.653</v>
      </c>
      <c r="I13" s="57">
        <v>3.7939999999999996</v>
      </c>
      <c r="J13" s="57">
        <v>4.4240000000000004</v>
      </c>
    </row>
    <row r="14" spans="1:22" s="9" customFormat="1" ht="15.75">
      <c r="A14" s="54" t="s">
        <v>55</v>
      </c>
      <c r="B14" s="54" t="s">
        <v>62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2.254</v>
      </c>
      <c r="J14" s="57">
        <v>1.323</v>
      </c>
      <c r="L14" s="177"/>
      <c r="O14" s="171"/>
      <c r="P14" s="171"/>
      <c r="Q14" s="171"/>
      <c r="R14" s="171"/>
      <c r="S14" s="171"/>
      <c r="T14" s="171"/>
      <c r="U14" s="171"/>
      <c r="V14" s="171"/>
    </row>
    <row r="15" spans="1:22">
      <c r="A15" s="54" t="s">
        <v>55</v>
      </c>
      <c r="B15" s="54" t="s">
        <v>63</v>
      </c>
      <c r="C15" s="57">
        <v>2.2000000000000002</v>
      </c>
      <c r="D15" s="57">
        <v>1.7310000000000001</v>
      </c>
      <c r="E15" s="57">
        <v>2.4</v>
      </c>
      <c r="F15" s="57">
        <v>1.8560000000000001</v>
      </c>
      <c r="G15" s="57">
        <v>-5.3999999999999999E-2</v>
      </c>
      <c r="H15" s="57">
        <v>3.9630000000000001</v>
      </c>
      <c r="I15" s="57">
        <v>1.8339999999999999</v>
      </c>
      <c r="J15" s="57">
        <v>2.0539999999999998</v>
      </c>
    </row>
    <row r="16" spans="1:22">
      <c r="A16" s="54" t="s">
        <v>55</v>
      </c>
      <c r="B16" s="54" t="s">
        <v>64</v>
      </c>
      <c r="C16" s="57">
        <v>0</v>
      </c>
      <c r="D16" s="57">
        <v>0</v>
      </c>
      <c r="E16" s="57">
        <v>-50</v>
      </c>
      <c r="F16" s="57">
        <v>26.15</v>
      </c>
      <c r="G16" s="57">
        <v>1.7729999999999999</v>
      </c>
      <c r="H16" s="57">
        <v>7.4470000000000001</v>
      </c>
      <c r="I16" s="57">
        <v>10.440999999999999</v>
      </c>
      <c r="J16" s="57">
        <v>9.9250000000000007</v>
      </c>
    </row>
    <row r="17" spans="1:22">
      <c r="A17" s="54" t="s">
        <v>55</v>
      </c>
      <c r="B17" s="54" t="s">
        <v>65</v>
      </c>
      <c r="C17" s="57">
        <v>5.5</v>
      </c>
      <c r="D17" s="57">
        <v>7.4480000000000004</v>
      </c>
      <c r="E17" s="57">
        <v>8.9</v>
      </c>
      <c r="F17" s="57">
        <v>6.6040000000000001</v>
      </c>
      <c r="G17" s="57">
        <v>6.6369999999999996</v>
      </c>
      <c r="H17" s="57">
        <v>7.5750000000000002</v>
      </c>
      <c r="I17" s="57">
        <v>8.3609999999999989</v>
      </c>
      <c r="J17" s="57">
        <v>9.947000000000001</v>
      </c>
    </row>
    <row r="18" spans="1:22">
      <c r="A18" s="54" t="s">
        <v>55</v>
      </c>
      <c r="B18" s="54" t="s">
        <v>66</v>
      </c>
      <c r="C18" s="57">
        <v>1.5</v>
      </c>
      <c r="D18" s="57">
        <v>1.5980000000000001</v>
      </c>
      <c r="E18" s="57">
        <v>1.9</v>
      </c>
      <c r="F18" s="57">
        <v>1.9850000000000001</v>
      </c>
      <c r="G18" s="57">
        <v>1.865</v>
      </c>
      <c r="H18" s="57">
        <v>2.198</v>
      </c>
      <c r="I18" s="57">
        <v>2.3810000000000002</v>
      </c>
      <c r="J18" s="57">
        <v>2.6389999999999998</v>
      </c>
    </row>
    <row r="19" spans="1:22">
      <c r="A19" s="54" t="s">
        <v>55</v>
      </c>
      <c r="B19" s="54" t="s">
        <v>67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  <c r="H19" s="57">
        <v>1.657</v>
      </c>
      <c r="I19" s="57">
        <v>2.302</v>
      </c>
      <c r="J19" s="57">
        <v>3.548</v>
      </c>
    </row>
    <row r="20" spans="1:22">
      <c r="A20" s="54" t="s">
        <v>55</v>
      </c>
      <c r="B20" s="54" t="s">
        <v>68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  <c r="H20" s="57">
        <v>190.33500000000001</v>
      </c>
      <c r="I20" s="57">
        <v>203.654</v>
      </c>
      <c r="J20" s="57">
        <v>226.65599999999998</v>
      </c>
    </row>
    <row r="21" spans="1:22">
      <c r="A21" s="54" t="s">
        <v>55</v>
      </c>
      <c r="B21" s="54" t="s">
        <v>69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25</v>
      </c>
    </row>
    <row r="22" spans="1:22" s="9" customFormat="1" ht="15.75">
      <c r="A22" s="121" t="s">
        <v>55</v>
      </c>
      <c r="B22" s="121" t="s">
        <v>25</v>
      </c>
      <c r="C22" s="120">
        <v>15083.700000000003</v>
      </c>
      <c r="D22" s="120">
        <v>16620.649000000005</v>
      </c>
      <c r="E22" s="120">
        <v>15853.800000000001</v>
      </c>
      <c r="F22" s="120">
        <v>18080.38</v>
      </c>
      <c r="G22" s="120">
        <v>18986.414000000001</v>
      </c>
      <c r="H22" s="120">
        <v>20840.140999999996</v>
      </c>
      <c r="I22" s="120">
        <v>17227.625000000004</v>
      </c>
      <c r="J22" s="120">
        <v>14363.665999999999</v>
      </c>
      <c r="L22" s="177"/>
      <c r="O22" s="171"/>
      <c r="P22" s="171"/>
      <c r="Q22" s="171"/>
      <c r="R22" s="171"/>
      <c r="S22" s="171"/>
      <c r="T22" s="171"/>
      <c r="U22" s="171"/>
      <c r="V22" s="171"/>
    </row>
    <row r="23" spans="1:22" ht="20.100000000000001" customHeight="1">
      <c r="A23" s="54" t="s">
        <v>70</v>
      </c>
      <c r="B23" s="54" t="s">
        <v>71</v>
      </c>
      <c r="C23" s="57">
        <v>21.2</v>
      </c>
      <c r="D23" s="57">
        <v>22.119</v>
      </c>
      <c r="E23" s="57">
        <v>21.9</v>
      </c>
      <c r="F23" s="57">
        <v>140.64100000000002</v>
      </c>
      <c r="G23" s="57">
        <v>37.228999999999999</v>
      </c>
      <c r="H23" s="57">
        <v>25.722999999999999</v>
      </c>
      <c r="I23" s="57">
        <v>21.135000000000002</v>
      </c>
      <c r="J23" s="57">
        <v>13.837999999999999</v>
      </c>
    </row>
    <row r="24" spans="1:22">
      <c r="A24" s="54" t="s">
        <v>70</v>
      </c>
      <c r="B24" s="54" t="s">
        <v>72</v>
      </c>
      <c r="C24" s="57"/>
      <c r="D24" s="57"/>
      <c r="E24" s="57"/>
      <c r="F24" s="57"/>
      <c r="G24" s="57"/>
      <c r="H24" s="57"/>
      <c r="I24" s="57"/>
      <c r="J24" s="57">
        <v>14.827</v>
      </c>
    </row>
    <row r="25" spans="1:22" ht="15.6" customHeight="1">
      <c r="A25" s="54" t="s">
        <v>70</v>
      </c>
      <c r="B25" s="54" t="s">
        <v>73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  <c r="H25" s="57">
        <v>30.792999999999999</v>
      </c>
      <c r="I25" s="57">
        <v>37.654000000000003</v>
      </c>
      <c r="J25" s="57">
        <v>39.615999999999993</v>
      </c>
    </row>
    <row r="26" spans="1:22" ht="15.6" customHeight="1">
      <c r="A26" s="54" t="s">
        <v>70</v>
      </c>
      <c r="B26" s="54" t="s">
        <v>74</v>
      </c>
      <c r="C26" s="57">
        <v>3</v>
      </c>
      <c r="D26" s="57">
        <v>2.94</v>
      </c>
      <c r="E26" s="57">
        <v>3.3</v>
      </c>
      <c r="F26" s="57">
        <v>3.2850000000000001</v>
      </c>
      <c r="G26" s="57">
        <v>3.2966000000000002</v>
      </c>
      <c r="H26" s="57">
        <v>3.39</v>
      </c>
      <c r="I26" s="57">
        <v>3.331</v>
      </c>
      <c r="J26" s="57">
        <v>4.2050000000000001</v>
      </c>
    </row>
    <row r="27" spans="1:22">
      <c r="A27" s="54" t="s">
        <v>70</v>
      </c>
      <c r="B27" s="54" t="s">
        <v>75</v>
      </c>
      <c r="C27" s="57">
        <v>25.1</v>
      </c>
      <c r="D27" s="57">
        <v>23.146000000000001</v>
      </c>
      <c r="E27" s="57">
        <v>28.1</v>
      </c>
      <c r="F27" s="57">
        <v>31.125</v>
      </c>
      <c r="G27" s="57">
        <v>39.378999999999998</v>
      </c>
      <c r="H27" s="57">
        <v>47.374000000000002</v>
      </c>
      <c r="I27" s="57">
        <v>44.576999999999998</v>
      </c>
      <c r="J27" s="57">
        <v>92.241</v>
      </c>
    </row>
    <row r="28" spans="1:22">
      <c r="A28" s="54" t="s">
        <v>70</v>
      </c>
      <c r="B28" s="54" t="s">
        <v>76</v>
      </c>
      <c r="C28" s="57">
        <v>12.4</v>
      </c>
      <c r="D28" s="57">
        <v>258.92700000000002</v>
      </c>
      <c r="E28" s="57">
        <v>149.5</v>
      </c>
      <c r="F28" s="57">
        <v>277.97199999999998</v>
      </c>
      <c r="G28" s="57">
        <v>378.11599999999999</v>
      </c>
      <c r="H28" s="57">
        <v>472.47</v>
      </c>
      <c r="I28" s="57">
        <v>474.33800000000002</v>
      </c>
      <c r="J28" s="57">
        <v>485.608</v>
      </c>
    </row>
    <row r="29" spans="1:22">
      <c r="A29" s="54" t="s">
        <v>70</v>
      </c>
      <c r="B29" s="54" t="s">
        <v>77</v>
      </c>
      <c r="C29" s="57">
        <v>0</v>
      </c>
      <c r="D29" s="57">
        <v>0</v>
      </c>
      <c r="E29" s="57">
        <v>350.8</v>
      </c>
      <c r="F29" s="57">
        <v>3378.346</v>
      </c>
      <c r="G29" s="57">
        <v>3484.3739999999998</v>
      </c>
      <c r="H29" s="57">
        <v>4042.1280000000002</v>
      </c>
      <c r="I29" s="57">
        <v>5188.5920000000006</v>
      </c>
      <c r="J29" s="57">
        <v>5947.4900000000007</v>
      </c>
    </row>
    <row r="30" spans="1:22" s="9" customFormat="1" ht="15.75">
      <c r="A30" s="54" t="s">
        <v>70</v>
      </c>
      <c r="B30" s="54" t="s">
        <v>78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231.08500000000001</v>
      </c>
      <c r="I30" s="57">
        <v>167.34399999999999</v>
      </c>
      <c r="J30" s="57">
        <v>0</v>
      </c>
      <c r="L30" s="177"/>
      <c r="O30" s="171"/>
      <c r="P30" s="171"/>
      <c r="Q30" s="171"/>
      <c r="R30" s="171"/>
      <c r="S30" s="171"/>
      <c r="T30" s="171"/>
      <c r="U30" s="171"/>
      <c r="V30" s="171"/>
    </row>
    <row r="31" spans="1:22">
      <c r="A31" s="54" t="s">
        <v>70</v>
      </c>
      <c r="B31" s="54" t="s">
        <v>79</v>
      </c>
      <c r="C31" s="57">
        <v>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</row>
    <row r="32" spans="1:22">
      <c r="A32" s="54" t="s">
        <v>70</v>
      </c>
      <c r="B32" s="54" t="s">
        <v>80</v>
      </c>
      <c r="C32" s="57">
        <v>0</v>
      </c>
      <c r="D32" s="57">
        <v>0</v>
      </c>
      <c r="E32" s="57">
        <v>0</v>
      </c>
      <c r="F32" s="57">
        <v>0</v>
      </c>
      <c r="G32" s="57">
        <v>3.7890000000000001</v>
      </c>
      <c r="H32" s="57">
        <v>0</v>
      </c>
      <c r="I32" s="57">
        <v>0</v>
      </c>
      <c r="J32" s="57">
        <v>0</v>
      </c>
    </row>
    <row r="33" spans="1:22">
      <c r="A33" s="54" t="s">
        <v>70</v>
      </c>
      <c r="B33" s="54" t="s">
        <v>81</v>
      </c>
      <c r="C33" s="57">
        <v>0</v>
      </c>
      <c r="D33" s="57">
        <v>0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</row>
    <row r="34" spans="1:22">
      <c r="A34" s="54" t="s">
        <v>70</v>
      </c>
      <c r="B34" s="54" t="s">
        <v>82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57">
        <v>0</v>
      </c>
      <c r="J34" s="57">
        <v>0</v>
      </c>
    </row>
    <row r="35" spans="1:22">
      <c r="A35" s="54" t="s">
        <v>70</v>
      </c>
      <c r="B35" s="54" t="s">
        <v>83</v>
      </c>
      <c r="C35" s="57">
        <v>60.1</v>
      </c>
      <c r="D35" s="57">
        <v>67.334000000000003</v>
      </c>
      <c r="E35" s="57">
        <v>76.7</v>
      </c>
      <c r="F35" s="57">
        <v>160.53700000000001</v>
      </c>
      <c r="G35" s="57">
        <v>19.837</v>
      </c>
      <c r="H35" s="57">
        <v>0</v>
      </c>
      <c r="I35" s="57">
        <v>0</v>
      </c>
      <c r="J35" s="57">
        <v>0</v>
      </c>
    </row>
    <row r="36" spans="1:22" s="9" customFormat="1" ht="15.75">
      <c r="A36" s="121" t="s">
        <v>70</v>
      </c>
      <c r="B36" s="121" t="s">
        <v>25</v>
      </c>
      <c r="C36" s="120">
        <v>121.8</v>
      </c>
      <c r="D36" s="120">
        <v>374.46600000000001</v>
      </c>
      <c r="E36" s="120">
        <v>630.30000000000007</v>
      </c>
      <c r="F36" s="120">
        <v>3991.9059999999999</v>
      </c>
      <c r="G36" s="120">
        <v>3966.0205999999998</v>
      </c>
      <c r="H36" s="120">
        <v>4852.9630000000006</v>
      </c>
      <c r="I36" s="120">
        <v>5936.9710000000005</v>
      </c>
      <c r="J36" s="120">
        <v>6597.8250000000007</v>
      </c>
      <c r="L36" s="177"/>
      <c r="O36" s="171"/>
      <c r="P36" s="171"/>
      <c r="Q36" s="171"/>
      <c r="R36" s="171"/>
      <c r="S36" s="171"/>
      <c r="T36" s="171"/>
      <c r="U36" s="171"/>
      <c r="V36" s="171"/>
    </row>
    <row r="37" spans="1:22" ht="20.100000000000001" customHeight="1">
      <c r="A37" s="54" t="s">
        <v>84</v>
      </c>
      <c r="B37" s="54" t="s">
        <v>85</v>
      </c>
      <c r="C37" s="57">
        <v>213.3</v>
      </c>
      <c r="D37" s="57">
        <v>257.3</v>
      </c>
      <c r="E37" s="57">
        <v>293.3</v>
      </c>
      <c r="F37" s="57">
        <v>382.60899999999998</v>
      </c>
      <c r="G37" s="57">
        <v>304.88861000000003</v>
      </c>
      <c r="H37" s="57">
        <v>222.49100000000001</v>
      </c>
      <c r="I37" s="57">
        <v>176.87</v>
      </c>
      <c r="J37" s="57">
        <v>178.38900000000001</v>
      </c>
    </row>
    <row r="38" spans="1:22">
      <c r="A38" s="54" t="s">
        <v>84</v>
      </c>
      <c r="B38" s="54" t="s">
        <v>86</v>
      </c>
      <c r="C38" s="57">
        <v>0</v>
      </c>
      <c r="D38" s="57">
        <v>0</v>
      </c>
      <c r="E38" s="57">
        <v>0</v>
      </c>
      <c r="F38" s="57">
        <v>0</v>
      </c>
      <c r="G38" s="57">
        <v>0</v>
      </c>
      <c r="H38" s="57">
        <v>105.245</v>
      </c>
      <c r="I38" s="57">
        <v>88.066000000000003</v>
      </c>
      <c r="J38" s="57">
        <v>89.561999999999998</v>
      </c>
    </row>
    <row r="39" spans="1:22">
      <c r="A39" s="54" t="s">
        <v>84</v>
      </c>
      <c r="B39" s="54" t="s">
        <v>87</v>
      </c>
      <c r="C39" s="57">
        <v>0</v>
      </c>
      <c r="D39" s="57">
        <v>0</v>
      </c>
      <c r="E39" s="57">
        <v>0</v>
      </c>
      <c r="F39" s="57">
        <v>0</v>
      </c>
      <c r="G39" s="57">
        <v>0</v>
      </c>
      <c r="H39" s="57">
        <v>42.609000000000002</v>
      </c>
      <c r="I39" s="57">
        <v>45.258000000000003</v>
      </c>
      <c r="J39" s="57">
        <v>46.334000000000003</v>
      </c>
    </row>
    <row r="40" spans="1:22">
      <c r="A40" s="54" t="s">
        <v>84</v>
      </c>
      <c r="B40" s="54" t="s">
        <v>88</v>
      </c>
      <c r="C40" s="57">
        <v>155</v>
      </c>
      <c r="D40" s="57">
        <v>133.19999999999999</v>
      </c>
      <c r="E40" s="57">
        <v>153.30000000000001</v>
      </c>
      <c r="F40" s="57">
        <v>176.203</v>
      </c>
      <c r="G40" s="57">
        <v>167.53899999999999</v>
      </c>
      <c r="H40" s="57">
        <v>204.6</v>
      </c>
      <c r="I40" s="57">
        <v>184.36799999999999</v>
      </c>
      <c r="J40" s="57">
        <v>205.00299999999999</v>
      </c>
    </row>
    <row r="41" spans="1:22">
      <c r="A41" s="54" t="s">
        <v>84</v>
      </c>
      <c r="B41" s="54" t="s">
        <v>89</v>
      </c>
      <c r="C41" s="57">
        <v>881</v>
      </c>
      <c r="D41" s="57">
        <v>1583.8</v>
      </c>
      <c r="E41" s="57">
        <v>1143.4000000000001</v>
      </c>
      <c r="F41" s="57">
        <v>1239.53</v>
      </c>
      <c r="G41" s="57">
        <v>300.87200000000001</v>
      </c>
      <c r="H41" s="57">
        <v>444.28399999999999</v>
      </c>
      <c r="I41" s="57">
        <v>1344.9070000000002</v>
      </c>
      <c r="J41" s="57">
        <v>1055.106</v>
      </c>
    </row>
    <row r="42" spans="1:22" s="9" customFormat="1" ht="15.75">
      <c r="A42" s="54" t="s">
        <v>84</v>
      </c>
      <c r="B42" s="54" t="s">
        <v>90</v>
      </c>
      <c r="C42" s="57">
        <v>1645.3</v>
      </c>
      <c r="D42" s="57">
        <v>2014.9</v>
      </c>
      <c r="E42" s="57">
        <v>2124</v>
      </c>
      <c r="F42" s="57">
        <v>2055.5810000000001</v>
      </c>
      <c r="G42" s="57">
        <v>1999.029</v>
      </c>
      <c r="H42" s="57">
        <v>1984.2909999999999</v>
      </c>
      <c r="I42" s="57">
        <v>2034.0730000000001</v>
      </c>
      <c r="J42" s="57">
        <v>2095.7709999999997</v>
      </c>
      <c r="L42" s="177"/>
      <c r="O42" s="171"/>
      <c r="P42" s="171"/>
      <c r="Q42" s="171"/>
      <c r="R42" s="171"/>
      <c r="S42" s="171"/>
      <c r="T42" s="171"/>
      <c r="U42" s="171"/>
      <c r="V42" s="171"/>
    </row>
    <row r="43" spans="1:22">
      <c r="A43" s="54" t="s">
        <v>84</v>
      </c>
      <c r="B43" s="54" t="s">
        <v>91</v>
      </c>
      <c r="C43" s="57">
        <v>0</v>
      </c>
      <c r="D43" s="57">
        <v>0</v>
      </c>
      <c r="E43" s="57">
        <v>0</v>
      </c>
      <c r="F43" s="57">
        <v>0</v>
      </c>
      <c r="G43" s="57">
        <v>0</v>
      </c>
      <c r="H43" s="57">
        <v>276.33600000000001</v>
      </c>
      <c r="I43" s="57">
        <v>254.29000000000002</v>
      </c>
      <c r="J43" s="57">
        <v>251.27500000000003</v>
      </c>
    </row>
    <row r="44" spans="1:22" s="9" customFormat="1" ht="15.75">
      <c r="A44" s="54" t="s">
        <v>84</v>
      </c>
      <c r="B44" s="54" t="s">
        <v>92</v>
      </c>
      <c r="C44" s="57">
        <v>5.0999999999999996</v>
      </c>
      <c r="D44" s="57">
        <v>5.835</v>
      </c>
      <c r="E44" s="57">
        <v>10.3</v>
      </c>
      <c r="F44" s="57">
        <v>15.247</v>
      </c>
      <c r="G44" s="57">
        <v>16.719000000000001</v>
      </c>
      <c r="H44" s="57">
        <v>0</v>
      </c>
      <c r="I44" s="57">
        <v>0</v>
      </c>
      <c r="J44" s="57">
        <v>0</v>
      </c>
      <c r="L44" s="177"/>
      <c r="O44" s="171"/>
      <c r="P44" s="171"/>
      <c r="Q44" s="171"/>
      <c r="R44" s="171"/>
      <c r="S44" s="171"/>
      <c r="T44" s="171"/>
      <c r="U44" s="171"/>
      <c r="V44" s="171"/>
    </row>
    <row r="45" spans="1:22">
      <c r="A45" s="54" t="s">
        <v>84</v>
      </c>
      <c r="B45" s="54" t="s">
        <v>93</v>
      </c>
      <c r="C45" s="57">
        <v>0</v>
      </c>
      <c r="D45" s="57">
        <v>7.7140000000000004</v>
      </c>
      <c r="E45" s="57">
        <v>6.3</v>
      </c>
      <c r="F45" s="57">
        <v>27.843999999999998</v>
      </c>
      <c r="G45" s="57">
        <v>13.755000000000001</v>
      </c>
      <c r="H45" s="57">
        <v>0</v>
      </c>
      <c r="I45" s="57">
        <v>0</v>
      </c>
      <c r="J45" s="57">
        <v>0</v>
      </c>
    </row>
    <row r="46" spans="1:22">
      <c r="A46" s="54" t="s">
        <v>84</v>
      </c>
      <c r="B46" s="54" t="s">
        <v>94</v>
      </c>
      <c r="C46" s="57">
        <v>239.9</v>
      </c>
      <c r="D46" s="57">
        <v>251</v>
      </c>
      <c r="E46" s="57">
        <v>262</v>
      </c>
      <c r="F46" s="57">
        <v>271.24700000000001</v>
      </c>
      <c r="G46" s="57">
        <v>263.14999999999998</v>
      </c>
      <c r="H46" s="57">
        <v>0</v>
      </c>
      <c r="I46" s="57">
        <v>0</v>
      </c>
      <c r="J46" s="57">
        <v>0</v>
      </c>
    </row>
    <row r="47" spans="1:22" s="9" customFormat="1" ht="15.75">
      <c r="A47" s="121" t="s">
        <v>84</v>
      </c>
      <c r="B47" s="121" t="s">
        <v>25</v>
      </c>
      <c r="C47" s="120">
        <v>3139.6</v>
      </c>
      <c r="D47" s="120">
        <v>4253.7489999999998</v>
      </c>
      <c r="E47" s="120">
        <v>3992.6000000000004</v>
      </c>
      <c r="F47" s="120">
        <v>4168.2610000000004</v>
      </c>
      <c r="G47" s="120">
        <v>3065.9526100000003</v>
      </c>
      <c r="H47" s="120">
        <v>3279.8559999999998</v>
      </c>
      <c r="I47" s="120">
        <v>4127.8320000000003</v>
      </c>
      <c r="J47" s="120">
        <v>3921.44</v>
      </c>
      <c r="L47" s="177"/>
      <c r="O47" s="171"/>
      <c r="P47" s="171"/>
      <c r="Q47" s="171"/>
      <c r="R47" s="171"/>
      <c r="S47" s="171"/>
      <c r="T47" s="171"/>
      <c r="U47" s="171"/>
      <c r="V47" s="171"/>
    </row>
    <row r="48" spans="1:22" s="9" customFormat="1" ht="20.100000000000001" customHeight="1">
      <c r="A48" s="54" t="s">
        <v>95</v>
      </c>
      <c r="B48" s="54" t="s">
        <v>96</v>
      </c>
      <c r="C48" s="57">
        <v>26.1</v>
      </c>
      <c r="D48" s="57">
        <v>29.4</v>
      </c>
      <c r="E48" s="57">
        <v>32.200000000000003</v>
      </c>
      <c r="F48" s="57">
        <v>38.297999999999995</v>
      </c>
      <c r="G48" s="57">
        <v>49.542000000000002</v>
      </c>
      <c r="H48" s="57">
        <v>60.081000000000003</v>
      </c>
      <c r="I48" s="57">
        <v>65.816999999999993</v>
      </c>
      <c r="J48" s="57">
        <v>80.036000000000001</v>
      </c>
      <c r="L48" s="177"/>
      <c r="O48" s="171"/>
      <c r="P48" s="171"/>
      <c r="Q48" s="171"/>
      <c r="R48" s="171"/>
      <c r="S48" s="171"/>
      <c r="T48" s="171"/>
      <c r="U48" s="171"/>
      <c r="V48" s="171"/>
    </row>
    <row r="49" spans="1:10">
      <c r="A49" s="54" t="s">
        <v>95</v>
      </c>
      <c r="B49" s="54" t="s">
        <v>97</v>
      </c>
      <c r="C49" s="57">
        <v>32.9</v>
      </c>
      <c r="D49" s="57">
        <v>34.299999999999997</v>
      </c>
      <c r="E49" s="57">
        <v>36.299999999999997</v>
      </c>
      <c r="F49" s="57">
        <v>35.826000000000001</v>
      </c>
      <c r="G49" s="57">
        <v>41.161000000000001</v>
      </c>
      <c r="H49" s="57">
        <v>37.118000000000002</v>
      </c>
      <c r="I49" s="57">
        <v>40.790999999999997</v>
      </c>
      <c r="J49" s="57">
        <v>47.564</v>
      </c>
    </row>
    <row r="50" spans="1:10">
      <c r="A50" s="54" t="s">
        <v>95</v>
      </c>
      <c r="B50" s="54" t="s">
        <v>98</v>
      </c>
      <c r="C50" s="57">
        <v>13.6</v>
      </c>
      <c r="D50" s="57">
        <v>17.004000000000001</v>
      </c>
      <c r="E50" s="57">
        <v>15.2</v>
      </c>
      <c r="F50" s="57">
        <v>21.274999999999999</v>
      </c>
      <c r="G50" s="57">
        <v>15.709</v>
      </c>
      <c r="H50" s="57">
        <v>19.338000000000001</v>
      </c>
      <c r="I50" s="57">
        <v>19.14</v>
      </c>
      <c r="J50" s="57">
        <v>18.645</v>
      </c>
    </row>
    <row r="51" spans="1:10">
      <c r="A51" s="54" t="s">
        <v>95</v>
      </c>
      <c r="B51" s="54" t="s">
        <v>99</v>
      </c>
      <c r="C51" s="57">
        <v>140.9</v>
      </c>
      <c r="D51" s="57">
        <v>135.56100000000001</v>
      </c>
      <c r="E51" s="57">
        <v>158.6</v>
      </c>
      <c r="F51" s="57">
        <v>134.00800000000001</v>
      </c>
      <c r="G51" s="57">
        <v>133.62200000000001</v>
      </c>
      <c r="H51" s="57">
        <v>157.86699999999999</v>
      </c>
      <c r="I51" s="57">
        <v>182.87200000000001</v>
      </c>
      <c r="J51" s="57">
        <v>186.76800000000003</v>
      </c>
    </row>
    <row r="52" spans="1:10">
      <c r="A52" s="54" t="s">
        <v>95</v>
      </c>
      <c r="B52" s="54" t="s">
        <v>100</v>
      </c>
      <c r="C52" s="57">
        <v>54.9</v>
      </c>
      <c r="D52" s="57">
        <v>60.814</v>
      </c>
      <c r="E52" s="57">
        <v>63.2</v>
      </c>
      <c r="F52" s="57">
        <v>75.366</v>
      </c>
      <c r="G52" s="57">
        <v>71.801050000000004</v>
      </c>
      <c r="H52" s="57">
        <v>76.7</v>
      </c>
      <c r="I52" s="57">
        <v>62.863</v>
      </c>
      <c r="J52" s="57">
        <v>56.919000000000004</v>
      </c>
    </row>
    <row r="53" spans="1:10">
      <c r="A53" s="54" t="s">
        <v>95</v>
      </c>
      <c r="B53" s="54" t="s">
        <v>101</v>
      </c>
      <c r="C53" s="57">
        <v>4.4000000000000004</v>
      </c>
      <c r="D53" s="57">
        <v>4.9210000000000003</v>
      </c>
      <c r="E53" s="57">
        <v>10.1</v>
      </c>
      <c r="F53" s="57">
        <v>11.036999999999999</v>
      </c>
      <c r="G53" s="57">
        <v>11.221</v>
      </c>
      <c r="H53" s="57">
        <v>13.183999999999999</v>
      </c>
      <c r="I53" s="57">
        <v>6.6429999999999998</v>
      </c>
      <c r="J53" s="57">
        <v>6.5550000000000006</v>
      </c>
    </row>
    <row r="54" spans="1:10">
      <c r="A54" s="54" t="s">
        <v>95</v>
      </c>
      <c r="B54" s="54" t="s">
        <v>102</v>
      </c>
      <c r="C54" s="57">
        <v>406.1</v>
      </c>
      <c r="D54" s="57">
        <v>425.21</v>
      </c>
      <c r="E54" s="57">
        <v>493.5</v>
      </c>
      <c r="F54" s="57">
        <v>458.64100000000002</v>
      </c>
      <c r="G54" s="57">
        <v>514.86</v>
      </c>
      <c r="H54" s="57">
        <v>620.73699999999997</v>
      </c>
      <c r="I54" s="57">
        <v>579.32500000000005</v>
      </c>
      <c r="J54" s="57">
        <v>638.64300000000003</v>
      </c>
    </row>
    <row r="55" spans="1:10">
      <c r="A55" s="54" t="s">
        <v>95</v>
      </c>
      <c r="B55" s="54" t="s">
        <v>103</v>
      </c>
      <c r="C55" s="57">
        <v>341.3</v>
      </c>
      <c r="D55" s="57">
        <v>349.7</v>
      </c>
      <c r="E55" s="57">
        <v>373.3</v>
      </c>
      <c r="F55" s="57">
        <v>414.36500000000001</v>
      </c>
      <c r="G55" s="57">
        <v>444.50599999999997</v>
      </c>
      <c r="H55" s="57">
        <v>497.71</v>
      </c>
      <c r="I55" s="57">
        <v>526.18899999999996</v>
      </c>
      <c r="J55" s="57">
        <v>627.79999999999995</v>
      </c>
    </row>
    <row r="56" spans="1:10" ht="15.6" customHeight="1">
      <c r="A56" s="54" t="s">
        <v>95</v>
      </c>
      <c r="B56" s="54" t="s">
        <v>104</v>
      </c>
      <c r="C56" s="57">
        <v>0</v>
      </c>
      <c r="D56" s="57">
        <v>0</v>
      </c>
      <c r="E56" s="57">
        <v>0</v>
      </c>
      <c r="F56" s="57">
        <v>0</v>
      </c>
      <c r="G56" s="57">
        <v>0</v>
      </c>
      <c r="H56" s="57">
        <v>0</v>
      </c>
      <c r="I56" s="57">
        <v>5.6630000000000003</v>
      </c>
      <c r="J56" s="57">
        <v>10.433</v>
      </c>
    </row>
    <row r="57" spans="1:10">
      <c r="A57" s="54" t="s">
        <v>95</v>
      </c>
      <c r="B57" s="54" t="s">
        <v>105</v>
      </c>
      <c r="C57" s="57">
        <v>0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11.62</v>
      </c>
      <c r="J57" s="57">
        <v>12.509</v>
      </c>
    </row>
    <row r="58" spans="1:10" ht="15.6" customHeight="1">
      <c r="A58" s="54" t="s">
        <v>95</v>
      </c>
      <c r="B58" s="54" t="s">
        <v>106</v>
      </c>
      <c r="C58" s="57">
        <v>0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</row>
    <row r="59" spans="1:10">
      <c r="A59" s="54" t="s">
        <v>95</v>
      </c>
      <c r="B59" s="54" t="s">
        <v>107</v>
      </c>
      <c r="C59" s="57">
        <v>0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7.97</v>
      </c>
      <c r="J59" s="57">
        <v>4.2670000000000003</v>
      </c>
    </row>
    <row r="60" spans="1:10">
      <c r="A60" s="54" t="s">
        <v>95</v>
      </c>
      <c r="B60" s="54" t="s">
        <v>108</v>
      </c>
      <c r="C60" s="57">
        <v>0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20.184999999999999</v>
      </c>
      <c r="J60" s="57">
        <v>20.782</v>
      </c>
    </row>
    <row r="61" spans="1:10">
      <c r="A61" s="54" t="s">
        <v>95</v>
      </c>
      <c r="B61" s="54" t="s">
        <v>109</v>
      </c>
      <c r="C61" s="57">
        <v>26.1</v>
      </c>
      <c r="D61" s="57">
        <v>30.9</v>
      </c>
      <c r="E61" s="57">
        <v>43.6</v>
      </c>
      <c r="F61" s="57">
        <v>45.785000000000004</v>
      </c>
      <c r="G61" s="57">
        <v>47.277000000000001</v>
      </c>
      <c r="H61" s="57">
        <v>50.262</v>
      </c>
      <c r="I61" s="57">
        <v>0</v>
      </c>
      <c r="J61" s="57">
        <v>0</v>
      </c>
    </row>
    <row r="62" spans="1:10">
      <c r="A62" s="54" t="s">
        <v>95</v>
      </c>
      <c r="B62" s="54" t="s">
        <v>110</v>
      </c>
      <c r="C62" s="57">
        <v>1202.3</v>
      </c>
      <c r="D62" s="57">
        <v>1269.5999999999999</v>
      </c>
      <c r="E62" s="57">
        <v>1313.9</v>
      </c>
      <c r="F62" s="57">
        <v>1267.0050000000001</v>
      </c>
      <c r="G62" s="57">
        <v>1412.241</v>
      </c>
      <c r="H62" s="57">
        <v>1505.3689999999999</v>
      </c>
      <c r="I62" s="57">
        <v>1522.098</v>
      </c>
      <c r="J62" s="57">
        <v>1571.8229999999999</v>
      </c>
    </row>
    <row r="63" spans="1:10">
      <c r="A63" s="54" t="s">
        <v>95</v>
      </c>
      <c r="B63" s="54" t="s">
        <v>111</v>
      </c>
      <c r="C63" s="57">
        <v>322.2</v>
      </c>
      <c r="D63" s="57">
        <v>324.178</v>
      </c>
      <c r="E63" s="57">
        <v>339.9</v>
      </c>
      <c r="F63" s="57">
        <v>335.38600000000002</v>
      </c>
      <c r="G63" s="57">
        <v>344.58</v>
      </c>
      <c r="H63" s="57">
        <v>381.08199999999999</v>
      </c>
      <c r="I63" s="57">
        <v>395.39699999999999</v>
      </c>
      <c r="J63" s="57">
        <v>387.46</v>
      </c>
    </row>
    <row r="64" spans="1:10">
      <c r="A64" s="54" t="s">
        <v>95</v>
      </c>
      <c r="B64" s="54" t="s">
        <v>112</v>
      </c>
      <c r="C64" s="57">
        <v>108.4</v>
      </c>
      <c r="D64" s="57">
        <v>131.69999999999999</v>
      </c>
      <c r="E64" s="57">
        <v>141.1</v>
      </c>
      <c r="F64" s="57">
        <v>145.29900000000001</v>
      </c>
      <c r="G64" s="57">
        <v>171.38</v>
      </c>
      <c r="H64" s="57">
        <v>183.18700000000001</v>
      </c>
      <c r="I64" s="57">
        <v>191.11500000000001</v>
      </c>
      <c r="J64" s="57">
        <v>204.7</v>
      </c>
    </row>
    <row r="65" spans="1:22" s="9" customFormat="1" ht="15.75">
      <c r="A65" s="121" t="s">
        <v>95</v>
      </c>
      <c r="B65" s="121" t="s">
        <v>25</v>
      </c>
      <c r="C65" s="120">
        <v>2679.2</v>
      </c>
      <c r="D65" s="120">
        <v>2813.2879999999996</v>
      </c>
      <c r="E65" s="120">
        <v>3020.9</v>
      </c>
      <c r="F65" s="120">
        <v>2982.2910000000002</v>
      </c>
      <c r="G65" s="120">
        <v>3257.9000500000002</v>
      </c>
      <c r="H65" s="120">
        <v>3602.6349999999998</v>
      </c>
      <c r="I65" s="120">
        <v>3637.6879999999992</v>
      </c>
      <c r="J65" s="120">
        <v>3874.9039999999995</v>
      </c>
      <c r="L65" s="177"/>
      <c r="O65" s="171"/>
      <c r="P65" s="171"/>
      <c r="Q65" s="171"/>
      <c r="R65" s="171"/>
      <c r="S65" s="171"/>
      <c r="T65" s="171"/>
      <c r="U65" s="171"/>
      <c r="V65" s="171"/>
    </row>
    <row r="66" spans="1:22" ht="20.100000000000001" customHeight="1">
      <c r="A66" s="54" t="s">
        <v>113</v>
      </c>
      <c r="B66" s="54" t="s">
        <v>114</v>
      </c>
      <c r="C66" s="57">
        <v>776</v>
      </c>
      <c r="D66" s="57">
        <v>787.4</v>
      </c>
      <c r="E66" s="57">
        <v>996.7</v>
      </c>
      <c r="F66" s="57">
        <v>1580.989</v>
      </c>
      <c r="G66" s="57">
        <v>1515.4770000000001</v>
      </c>
      <c r="H66" s="57">
        <v>2006.652</v>
      </c>
      <c r="I66" s="57">
        <v>1470.8979999999999</v>
      </c>
      <c r="J66" s="57">
        <v>1688.933</v>
      </c>
    </row>
    <row r="67" spans="1:22">
      <c r="A67" s="54" t="s">
        <v>113</v>
      </c>
      <c r="B67" s="54" t="s">
        <v>115</v>
      </c>
      <c r="C67" s="57">
        <v>253.2</v>
      </c>
      <c r="D67" s="57">
        <v>263.41199999999998</v>
      </c>
      <c r="E67" s="57">
        <v>275.7</v>
      </c>
      <c r="F67" s="57">
        <v>402.75599999999997</v>
      </c>
      <c r="G67" s="57">
        <v>384.69200000000001</v>
      </c>
      <c r="H67" s="57">
        <v>414.07299999999998</v>
      </c>
      <c r="I67" s="57">
        <v>393.19299999999998</v>
      </c>
      <c r="J67" s="57">
        <v>446.91499999999996</v>
      </c>
    </row>
    <row r="68" spans="1:22" ht="15.6" customHeight="1">
      <c r="A68" s="54" t="s">
        <v>113</v>
      </c>
      <c r="B68" s="54" t="s">
        <v>116</v>
      </c>
      <c r="C68" s="57">
        <v>185.4</v>
      </c>
      <c r="D68" s="57">
        <v>193.45099999999999</v>
      </c>
      <c r="E68" s="57">
        <v>201.3</v>
      </c>
      <c r="F68" s="57">
        <v>294.26799999999997</v>
      </c>
      <c r="G68" s="57">
        <v>289.09699999999998</v>
      </c>
      <c r="H68" s="57">
        <v>252.67599999999999</v>
      </c>
      <c r="I68" s="57">
        <v>221.35799999999998</v>
      </c>
      <c r="J68" s="57">
        <v>202.29299999999998</v>
      </c>
    </row>
    <row r="69" spans="1:22">
      <c r="A69" s="55" t="s">
        <v>113</v>
      </c>
      <c r="B69" s="55" t="s">
        <v>117</v>
      </c>
      <c r="C69" s="57">
        <v>804.1</v>
      </c>
      <c r="D69" s="57">
        <v>649.9</v>
      </c>
      <c r="E69" s="57">
        <v>718.4</v>
      </c>
      <c r="F69" s="57">
        <v>620.91200000000003</v>
      </c>
      <c r="G69" s="57">
        <v>838.28300000000002</v>
      </c>
      <c r="H69" s="57">
        <v>873.02599999999995</v>
      </c>
      <c r="I69" s="57">
        <v>764.74799999999982</v>
      </c>
      <c r="J69" s="57">
        <v>797.61300000000017</v>
      </c>
    </row>
    <row r="70" spans="1:22">
      <c r="A70" s="54" t="s">
        <v>113</v>
      </c>
      <c r="B70" s="54" t="s">
        <v>118</v>
      </c>
      <c r="C70" s="57">
        <v>237.8</v>
      </c>
      <c r="D70" s="57">
        <v>211.3</v>
      </c>
      <c r="E70" s="57">
        <v>245.1</v>
      </c>
      <c r="F70" s="57">
        <v>250.24100000000001</v>
      </c>
      <c r="G70" s="57">
        <v>258.17399999999998</v>
      </c>
      <c r="H70" s="57">
        <v>302.94</v>
      </c>
      <c r="I70" s="57">
        <v>385.233</v>
      </c>
      <c r="J70" s="57">
        <v>437.2</v>
      </c>
    </row>
    <row r="71" spans="1:22">
      <c r="A71" s="54" t="s">
        <v>113</v>
      </c>
      <c r="B71" s="54" t="s">
        <v>119</v>
      </c>
      <c r="C71" s="57">
        <v>57.5</v>
      </c>
      <c r="D71" s="57">
        <v>95.8</v>
      </c>
      <c r="E71" s="57">
        <v>63.5</v>
      </c>
      <c r="F71" s="57">
        <v>114.163</v>
      </c>
      <c r="G71" s="57">
        <v>98.123000000000005</v>
      </c>
      <c r="H71" s="57">
        <v>88.593000000000004</v>
      </c>
      <c r="I71" s="57">
        <v>88.418999999999997</v>
      </c>
      <c r="J71" s="57">
        <v>93.72</v>
      </c>
    </row>
    <row r="72" spans="1:22" s="9" customFormat="1" ht="15.75">
      <c r="A72" s="121" t="s">
        <v>113</v>
      </c>
      <c r="B72" s="121" t="s">
        <v>25</v>
      </c>
      <c r="C72" s="120">
        <v>2314.0000000000005</v>
      </c>
      <c r="D72" s="120">
        <v>2201.2630000000004</v>
      </c>
      <c r="E72" s="120">
        <v>2500.6999999999998</v>
      </c>
      <c r="F72" s="120">
        <v>3263.3290000000002</v>
      </c>
      <c r="G72" s="120">
        <v>3383.846</v>
      </c>
      <c r="H72" s="120">
        <v>3937.9599999999996</v>
      </c>
      <c r="I72" s="120">
        <v>3323.8490000000002</v>
      </c>
      <c r="J72" s="120">
        <v>3666.674</v>
      </c>
      <c r="L72" s="177"/>
      <c r="O72" s="171"/>
      <c r="P72" s="171"/>
      <c r="Q72" s="171"/>
      <c r="R72" s="171"/>
      <c r="S72" s="171"/>
      <c r="T72" s="171"/>
      <c r="U72" s="171"/>
      <c r="V72" s="171"/>
    </row>
    <row r="73" spans="1:22" ht="20.100000000000001" customHeight="1">
      <c r="A73" s="55" t="s">
        <v>120</v>
      </c>
      <c r="B73" s="55" t="s">
        <v>121</v>
      </c>
      <c r="C73" s="57">
        <v>63.5</v>
      </c>
      <c r="D73" s="57">
        <v>13.07</v>
      </c>
      <c r="E73" s="57">
        <v>33.5</v>
      </c>
      <c r="F73" s="57">
        <v>103.376</v>
      </c>
      <c r="G73" s="57">
        <v>146.35599999999999</v>
      </c>
      <c r="H73" s="57">
        <v>149</v>
      </c>
      <c r="I73" s="57">
        <v>148.83800000000002</v>
      </c>
      <c r="J73" s="57">
        <v>191.00600000000003</v>
      </c>
    </row>
    <row r="74" spans="1:22">
      <c r="A74" s="55" t="s">
        <v>120</v>
      </c>
      <c r="B74" s="55" t="s">
        <v>122</v>
      </c>
      <c r="C74" s="57">
        <v>35.299999999999997</v>
      </c>
      <c r="D74" s="57">
        <v>45.173000000000002</v>
      </c>
      <c r="E74" s="57">
        <v>45.9</v>
      </c>
      <c r="F74" s="57">
        <v>87.108999999999995</v>
      </c>
      <c r="G74" s="57">
        <v>71.760000000000005</v>
      </c>
      <c r="H74" s="57">
        <v>89.49</v>
      </c>
      <c r="I74" s="57">
        <v>92.295999999999992</v>
      </c>
      <c r="J74" s="57">
        <v>98.642999999999986</v>
      </c>
    </row>
    <row r="75" spans="1:22">
      <c r="A75" s="55" t="s">
        <v>120</v>
      </c>
      <c r="B75" s="55" t="s">
        <v>123</v>
      </c>
      <c r="C75" s="57">
        <v>304.39999999999998</v>
      </c>
      <c r="D75" s="57">
        <v>433</v>
      </c>
      <c r="E75" s="57">
        <v>407.6</v>
      </c>
      <c r="F75" s="57">
        <v>1437.2879999999998</v>
      </c>
      <c r="G75" s="57">
        <v>880.03399999999999</v>
      </c>
      <c r="H75" s="57">
        <v>461.98899999999998</v>
      </c>
      <c r="I75" s="57">
        <v>487.68700000000001</v>
      </c>
      <c r="J75" s="57">
        <v>426.89400000000006</v>
      </c>
    </row>
    <row r="76" spans="1:22">
      <c r="A76" s="55" t="s">
        <v>120</v>
      </c>
      <c r="B76" s="55" t="s">
        <v>124</v>
      </c>
      <c r="C76" s="57">
        <v>76.400000000000006</v>
      </c>
      <c r="D76" s="57">
        <v>91.8</v>
      </c>
      <c r="E76" s="57">
        <v>81.099999999999994</v>
      </c>
      <c r="F76" s="57">
        <v>111.74900000000001</v>
      </c>
      <c r="G76" s="57">
        <v>109.13500000000001</v>
      </c>
      <c r="H76" s="57">
        <v>0</v>
      </c>
      <c r="I76" s="57">
        <v>0</v>
      </c>
      <c r="J76" s="57">
        <v>0</v>
      </c>
    </row>
    <row r="77" spans="1:22">
      <c r="A77" s="55" t="s">
        <v>120</v>
      </c>
      <c r="B77" s="55" t="s">
        <v>125</v>
      </c>
      <c r="C77" s="57">
        <v>0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-104.124</v>
      </c>
    </row>
    <row r="78" spans="1:22">
      <c r="A78" s="55" t="s">
        <v>120</v>
      </c>
      <c r="B78" s="55" t="s">
        <v>126</v>
      </c>
      <c r="C78" s="57">
        <v>-4.5</v>
      </c>
      <c r="D78" s="57">
        <v>0</v>
      </c>
      <c r="E78" s="57">
        <v>0</v>
      </c>
      <c r="F78" s="57">
        <v>-0.71599999999999997</v>
      </c>
      <c r="G78" s="57">
        <v>-0.44799999999999995</v>
      </c>
      <c r="H78" s="57">
        <v>0.46300000000000002</v>
      </c>
      <c r="I78" s="57">
        <v>0</v>
      </c>
      <c r="J78" s="57">
        <v>-1.3359999999999999</v>
      </c>
    </row>
    <row r="79" spans="1:22">
      <c r="A79" s="55" t="s">
        <v>120</v>
      </c>
      <c r="B79" s="55" t="s">
        <v>127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</row>
    <row r="80" spans="1:22">
      <c r="A80" s="55" t="s">
        <v>120</v>
      </c>
      <c r="B80" s="55" t="s">
        <v>128</v>
      </c>
      <c r="C80" s="57">
        <v>3.5999999999999943</v>
      </c>
      <c r="D80" s="57">
        <v>7.774</v>
      </c>
      <c r="E80" s="57">
        <v>15.2</v>
      </c>
      <c r="F80" s="57">
        <v>12.582999999999998</v>
      </c>
      <c r="G80" s="57">
        <v>10.8</v>
      </c>
      <c r="H80" s="57">
        <v>11.552</v>
      </c>
      <c r="I80" s="57">
        <v>16.208000000000002</v>
      </c>
      <c r="J80" s="57">
        <v>13.847000000000001</v>
      </c>
    </row>
    <row r="81" spans="1:22">
      <c r="A81" s="55" t="s">
        <v>120</v>
      </c>
      <c r="B81" s="55" t="s">
        <v>129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v>22.803000000000001</v>
      </c>
      <c r="I81" s="57">
        <v>36.811</v>
      </c>
      <c r="J81" s="57">
        <v>40.616</v>
      </c>
    </row>
    <row r="82" spans="1:22">
      <c r="A82" s="55" t="s">
        <v>120</v>
      </c>
      <c r="B82" s="55" t="s">
        <v>130</v>
      </c>
      <c r="C82" s="57">
        <v>11.1</v>
      </c>
      <c r="D82" s="57">
        <v>11.347</v>
      </c>
      <c r="E82" s="57">
        <v>12.7</v>
      </c>
      <c r="F82" s="57">
        <v>24.817</v>
      </c>
      <c r="G82" s="57">
        <v>55.136000000000003</v>
      </c>
      <c r="H82" s="57">
        <v>10.06</v>
      </c>
      <c r="I82" s="57">
        <v>7.9140000000000006</v>
      </c>
      <c r="J82" s="57">
        <v>8.282</v>
      </c>
    </row>
    <row r="83" spans="1:22">
      <c r="A83" s="55" t="s">
        <v>120</v>
      </c>
      <c r="B83" s="55" t="s">
        <v>131</v>
      </c>
      <c r="C83" s="57">
        <v>0</v>
      </c>
      <c r="D83" s="57">
        <v>0</v>
      </c>
      <c r="E83" s="57">
        <v>0</v>
      </c>
      <c r="F83" s="57">
        <v>0</v>
      </c>
      <c r="G83" s="57">
        <v>0</v>
      </c>
      <c r="H83" s="57">
        <v>0</v>
      </c>
      <c r="I83" s="57">
        <v>50.123000000000005</v>
      </c>
      <c r="J83" s="57">
        <v>23.611000000000001</v>
      </c>
    </row>
    <row r="84" spans="1:22">
      <c r="A84" s="55" t="s">
        <v>120</v>
      </c>
      <c r="B84" s="55" t="s">
        <v>132</v>
      </c>
      <c r="C84" s="57">
        <v>0</v>
      </c>
      <c r="D84" s="57">
        <v>0</v>
      </c>
      <c r="E84" s="57">
        <v>0</v>
      </c>
      <c r="F84" s="57">
        <v>64.400999999999996</v>
      </c>
      <c r="G84" s="57">
        <v>154.464</v>
      </c>
      <c r="H84" s="57">
        <v>175.43799999999999</v>
      </c>
      <c r="I84" s="57">
        <v>248.98599999999999</v>
      </c>
      <c r="J84" s="57">
        <v>233.97500000000002</v>
      </c>
    </row>
    <row r="85" spans="1:22">
      <c r="A85" s="55" t="s">
        <v>120</v>
      </c>
      <c r="B85" s="55" t="s">
        <v>133</v>
      </c>
      <c r="C85" s="57">
        <v>43.7</v>
      </c>
      <c r="D85" s="57">
        <v>91.710999999999999</v>
      </c>
      <c r="E85" s="57">
        <v>114.9</v>
      </c>
      <c r="F85" s="57">
        <v>218.322</v>
      </c>
      <c r="G85" s="57">
        <v>343.13200000000001</v>
      </c>
      <c r="H85" s="57">
        <v>192.37299999999999</v>
      </c>
      <c r="I85" s="57">
        <v>154.24599999999998</v>
      </c>
      <c r="J85" s="57">
        <v>156.27300000000002</v>
      </c>
    </row>
    <row r="86" spans="1:22">
      <c r="A86" s="55" t="s">
        <v>120</v>
      </c>
      <c r="B86" s="55" t="s">
        <v>134</v>
      </c>
      <c r="C86" s="57">
        <v>0</v>
      </c>
      <c r="D86" s="57">
        <v>0</v>
      </c>
      <c r="E86" s="57">
        <v>16.2</v>
      </c>
      <c r="F86" s="57">
        <v>84.731999999999999</v>
      </c>
      <c r="G86" s="57">
        <v>115.13200000000001</v>
      </c>
      <c r="H86" s="57">
        <v>129.51499999999999</v>
      </c>
      <c r="I86" s="57">
        <v>76.806999999999988</v>
      </c>
      <c r="J86" s="57">
        <v>63.28</v>
      </c>
    </row>
    <row r="87" spans="1:22">
      <c r="A87" s="55" t="s">
        <v>120</v>
      </c>
      <c r="B87" s="55" t="s">
        <v>135</v>
      </c>
      <c r="C87" s="57">
        <v>50.4</v>
      </c>
      <c r="D87" s="57">
        <v>54.6</v>
      </c>
      <c r="E87" s="57">
        <v>61.5</v>
      </c>
      <c r="F87" s="57">
        <v>137.715</v>
      </c>
      <c r="G87" s="57">
        <v>113.815</v>
      </c>
      <c r="H87" s="57">
        <v>71.863</v>
      </c>
      <c r="I87" s="57">
        <v>0</v>
      </c>
      <c r="J87" s="57">
        <v>0</v>
      </c>
    </row>
    <row r="88" spans="1:22">
      <c r="A88" s="55" t="s">
        <v>120</v>
      </c>
      <c r="B88" s="55" t="s">
        <v>136</v>
      </c>
      <c r="C88" s="57">
        <v>0</v>
      </c>
      <c r="D88" s="57">
        <v>0</v>
      </c>
      <c r="E88" s="57">
        <v>0</v>
      </c>
      <c r="F88" s="57">
        <v>0</v>
      </c>
      <c r="G88" s="57">
        <v>0</v>
      </c>
      <c r="H88" s="57">
        <v>0</v>
      </c>
      <c r="I88" s="57">
        <v>83.713999999999999</v>
      </c>
      <c r="J88" s="57">
        <v>53.422000000000004</v>
      </c>
    </row>
    <row r="89" spans="1:22">
      <c r="A89" s="55" t="s">
        <v>120</v>
      </c>
      <c r="B89" s="55" t="s">
        <v>137</v>
      </c>
      <c r="C89" s="57">
        <v>0</v>
      </c>
      <c r="D89" s="57">
        <v>0</v>
      </c>
      <c r="E89" s="57">
        <v>0</v>
      </c>
      <c r="F89" s="57">
        <v>0</v>
      </c>
      <c r="G89" s="57">
        <v>0</v>
      </c>
      <c r="H89" s="57">
        <v>0</v>
      </c>
      <c r="I89" s="57">
        <v>27.321999999999999</v>
      </c>
      <c r="J89" s="57">
        <v>25.729999999999997</v>
      </c>
    </row>
    <row r="90" spans="1:22">
      <c r="A90" s="55" t="s">
        <v>120</v>
      </c>
      <c r="B90" s="55" t="s">
        <v>138</v>
      </c>
      <c r="C90" s="57">
        <v>0</v>
      </c>
      <c r="D90" s="57">
        <v>0</v>
      </c>
      <c r="E90" s="57">
        <v>0</v>
      </c>
      <c r="F90" s="57">
        <v>0</v>
      </c>
      <c r="G90" s="57">
        <v>0</v>
      </c>
      <c r="H90" s="57">
        <v>0</v>
      </c>
      <c r="I90" s="57">
        <v>483.37100000000004</v>
      </c>
      <c r="J90" s="57">
        <v>40.417999999999999</v>
      </c>
    </row>
    <row r="91" spans="1:22" s="9" customFormat="1" ht="15.75">
      <c r="A91" s="119" t="s">
        <v>120</v>
      </c>
      <c r="B91" s="119" t="s">
        <v>25</v>
      </c>
      <c r="C91" s="120">
        <v>583.90000000000009</v>
      </c>
      <c r="D91" s="120">
        <v>748.47500000000002</v>
      </c>
      <c r="E91" s="120">
        <v>788.60000000000014</v>
      </c>
      <c r="F91" s="120">
        <v>2281.3760000000002</v>
      </c>
      <c r="G91" s="120">
        <v>1999.316</v>
      </c>
      <c r="H91" s="120">
        <v>1314.546</v>
      </c>
      <c r="I91" s="120">
        <v>1914.3229999999999</v>
      </c>
      <c r="J91" s="120">
        <v>1270.537</v>
      </c>
      <c r="L91" s="177"/>
      <c r="O91" s="171"/>
      <c r="P91" s="171"/>
      <c r="Q91" s="171"/>
      <c r="R91" s="171"/>
      <c r="S91" s="171"/>
      <c r="T91" s="171"/>
      <c r="U91" s="171"/>
      <c r="V91" s="171"/>
    </row>
    <row r="92" spans="1:22" ht="20.100000000000001" customHeight="1">
      <c r="A92" s="55" t="s">
        <v>139</v>
      </c>
      <c r="B92" s="55" t="s">
        <v>140</v>
      </c>
      <c r="C92" s="57">
        <v>633.9</v>
      </c>
      <c r="D92" s="57">
        <v>787.7</v>
      </c>
      <c r="E92" s="57">
        <v>877</v>
      </c>
      <c r="F92" s="57">
        <v>890.56799999999998</v>
      </c>
      <c r="G92" s="57">
        <v>624</v>
      </c>
      <c r="H92" s="57">
        <v>577.26599999999996</v>
      </c>
      <c r="I92" s="57">
        <v>615.23199999999997</v>
      </c>
      <c r="J92" s="57">
        <v>408.92799999999994</v>
      </c>
    </row>
    <row r="93" spans="1:22">
      <c r="A93" s="55" t="s">
        <v>139</v>
      </c>
      <c r="B93" s="55" t="s">
        <v>141</v>
      </c>
      <c r="C93" s="57">
        <v>0</v>
      </c>
      <c r="D93" s="57">
        <v>0</v>
      </c>
      <c r="E93" s="57">
        <v>0</v>
      </c>
      <c r="F93" s="57">
        <v>0</v>
      </c>
      <c r="G93" s="57">
        <v>0</v>
      </c>
      <c r="H93" s="57">
        <v>1.1539999999999999</v>
      </c>
      <c r="I93" s="57">
        <v>9.0679999999999996</v>
      </c>
      <c r="J93" s="57">
        <v>5.8540000000000001</v>
      </c>
    </row>
    <row r="94" spans="1:22">
      <c r="A94" s="55" t="s">
        <v>139</v>
      </c>
      <c r="B94" s="55" t="s">
        <v>142</v>
      </c>
      <c r="C94" s="57">
        <v>4</v>
      </c>
      <c r="D94" s="57">
        <v>4.2370000000000001</v>
      </c>
      <c r="E94" s="57">
        <v>4.5999999999999996</v>
      </c>
      <c r="F94" s="57">
        <v>4.5119999999999996</v>
      </c>
      <c r="G94" s="57">
        <v>4.4349999999999996</v>
      </c>
      <c r="H94" s="57">
        <v>4.9039999999999999</v>
      </c>
      <c r="I94" s="57">
        <v>5.2540000000000004</v>
      </c>
      <c r="J94" s="57">
        <v>5.4189999999999987</v>
      </c>
    </row>
    <row r="95" spans="1:22">
      <c r="A95" s="55" t="s">
        <v>139</v>
      </c>
      <c r="B95" s="55" t="s">
        <v>143</v>
      </c>
      <c r="C95" s="57">
        <v>33.799999999999997</v>
      </c>
      <c r="D95" s="57">
        <v>89.5</v>
      </c>
      <c r="E95" s="57">
        <v>62.3</v>
      </c>
      <c r="F95" s="57">
        <v>170.41199999999998</v>
      </c>
      <c r="G95" s="57">
        <v>79.536000000000001</v>
      </c>
      <c r="H95" s="57">
        <v>81.123999999999995</v>
      </c>
      <c r="I95" s="57">
        <v>0</v>
      </c>
      <c r="J95" s="57">
        <v>295.58</v>
      </c>
    </row>
    <row r="96" spans="1:22" s="9" customFormat="1" ht="15.75">
      <c r="A96" s="119" t="s">
        <v>139</v>
      </c>
      <c r="B96" s="119" t="s">
        <v>25</v>
      </c>
      <c r="C96" s="120">
        <v>671.69999999999993</v>
      </c>
      <c r="D96" s="120">
        <v>881.43700000000001</v>
      </c>
      <c r="E96" s="120">
        <v>943.9</v>
      </c>
      <c r="F96" s="120">
        <v>1065.492</v>
      </c>
      <c r="G96" s="120">
        <v>707.971</v>
      </c>
      <c r="H96" s="120">
        <v>664.44799999999998</v>
      </c>
      <c r="I96" s="120">
        <v>629.55399999999997</v>
      </c>
      <c r="J96" s="120">
        <v>715.78099999999995</v>
      </c>
      <c r="L96" s="177"/>
      <c r="O96" s="171"/>
      <c r="P96" s="171"/>
      <c r="Q96" s="171"/>
      <c r="R96" s="171"/>
      <c r="S96" s="171"/>
      <c r="T96" s="171"/>
      <c r="U96" s="171"/>
      <c r="V96" s="171"/>
    </row>
    <row r="97" spans="1:22" ht="20.100000000000001" customHeight="1">
      <c r="A97" s="55" t="s">
        <v>144</v>
      </c>
      <c r="B97" s="55" t="s">
        <v>145</v>
      </c>
      <c r="C97" s="57">
        <v>146.4</v>
      </c>
      <c r="D97" s="57">
        <v>177.84700000000001</v>
      </c>
      <c r="E97" s="57">
        <v>170.70000000000002</v>
      </c>
      <c r="F97" s="57">
        <v>734.90200000000004</v>
      </c>
      <c r="G97" s="57">
        <v>683.91</v>
      </c>
      <c r="H97" s="57">
        <v>684.84699999999998</v>
      </c>
      <c r="I97" s="57">
        <v>658.572</v>
      </c>
      <c r="J97" s="57">
        <v>666.19600000000014</v>
      </c>
    </row>
    <row r="98" spans="1:22">
      <c r="A98" s="55" t="s">
        <v>144</v>
      </c>
      <c r="B98" s="55" t="s">
        <v>146</v>
      </c>
      <c r="C98" s="57">
        <v>174.9</v>
      </c>
      <c r="D98" s="57">
        <v>-35.4</v>
      </c>
      <c r="E98" s="57">
        <v>60.8</v>
      </c>
      <c r="F98" s="57">
        <v>-116.917</v>
      </c>
      <c r="G98" s="57">
        <v>42.905999999999999</v>
      </c>
      <c r="H98" s="57">
        <v>51.59</v>
      </c>
      <c r="I98" s="57">
        <v>51.814999999999998</v>
      </c>
      <c r="J98" s="57">
        <v>49.822999999999993</v>
      </c>
    </row>
    <row r="99" spans="1:22">
      <c r="A99" s="55" t="s">
        <v>144</v>
      </c>
      <c r="B99" s="55" t="s">
        <v>147</v>
      </c>
      <c r="C99" s="57"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v>12.484</v>
      </c>
      <c r="J99" s="57">
        <v>9.4830000000000005</v>
      </c>
    </row>
    <row r="100" spans="1:22">
      <c r="A100" s="55" t="s">
        <v>144</v>
      </c>
      <c r="B100" s="55" t="s">
        <v>148</v>
      </c>
      <c r="C100" s="57">
        <v>5.4</v>
      </c>
      <c r="D100" s="57">
        <v>5.0110000000000001</v>
      </c>
      <c r="E100" s="57">
        <v>6.5</v>
      </c>
      <c r="F100" s="57">
        <v>21.922999999999998</v>
      </c>
      <c r="G100" s="57">
        <v>13.257999999999999</v>
      </c>
      <c r="H100" s="57">
        <v>0</v>
      </c>
      <c r="I100" s="57">
        <v>0</v>
      </c>
      <c r="J100" s="57">
        <v>0</v>
      </c>
    </row>
    <row r="101" spans="1:22">
      <c r="A101" s="55" t="s">
        <v>144</v>
      </c>
      <c r="B101" s="55" t="s">
        <v>149</v>
      </c>
      <c r="C101" s="57">
        <v>57.8</v>
      </c>
      <c r="D101" s="57">
        <v>54.624000000000002</v>
      </c>
      <c r="E101" s="57">
        <v>66.3</v>
      </c>
      <c r="F101" s="57">
        <v>79.465000000000003</v>
      </c>
      <c r="G101" s="57">
        <v>78.179000000000002</v>
      </c>
      <c r="H101" s="57">
        <v>93.35</v>
      </c>
      <c r="I101" s="57">
        <v>77.397999999999996</v>
      </c>
      <c r="J101" s="57">
        <v>92.804000000000002</v>
      </c>
    </row>
    <row r="102" spans="1:22">
      <c r="A102" s="55" t="s">
        <v>144</v>
      </c>
      <c r="B102" s="55" t="s">
        <v>150</v>
      </c>
      <c r="C102" s="57">
        <v>0</v>
      </c>
      <c r="D102" s="57">
        <v>0</v>
      </c>
      <c r="E102" s="57">
        <v>0</v>
      </c>
      <c r="F102" s="57">
        <v>0</v>
      </c>
      <c r="G102" s="57">
        <v>9.2140000000000004</v>
      </c>
      <c r="H102" s="57">
        <v>7.5259999999999998</v>
      </c>
      <c r="I102" s="57">
        <v>6.6210000000000004</v>
      </c>
      <c r="J102" s="57">
        <v>5.1150000000000002</v>
      </c>
    </row>
    <row r="103" spans="1:22">
      <c r="A103" s="55" t="s">
        <v>144</v>
      </c>
      <c r="B103" s="55" t="s">
        <v>151</v>
      </c>
      <c r="C103" s="57">
        <v>0</v>
      </c>
      <c r="D103" s="57">
        <v>0</v>
      </c>
      <c r="E103" s="57">
        <v>0</v>
      </c>
      <c r="F103" s="57">
        <v>13.004999999999999</v>
      </c>
      <c r="G103" s="57">
        <v>10.247999999999999</v>
      </c>
      <c r="H103" s="57">
        <v>10.256</v>
      </c>
      <c r="I103" s="57">
        <v>13.651000000000002</v>
      </c>
      <c r="J103" s="57">
        <v>9.516</v>
      </c>
    </row>
    <row r="104" spans="1:22">
      <c r="A104" s="55" t="s">
        <v>144</v>
      </c>
      <c r="B104" s="55" t="s">
        <v>152</v>
      </c>
      <c r="C104" s="57">
        <v>67.400000000000006</v>
      </c>
      <c r="D104" s="57">
        <v>68.400000000000006</v>
      </c>
      <c r="E104" s="57">
        <v>0</v>
      </c>
      <c r="F104" s="57">
        <v>0</v>
      </c>
      <c r="G104" s="57">
        <v>0</v>
      </c>
      <c r="H104" s="57">
        <v>0</v>
      </c>
      <c r="I104" s="57">
        <v>0</v>
      </c>
      <c r="J104" s="57">
        <v>0</v>
      </c>
    </row>
    <row r="105" spans="1:22">
      <c r="A105" s="55" t="s">
        <v>144</v>
      </c>
      <c r="B105" s="55" t="s">
        <v>153</v>
      </c>
      <c r="C105" s="57">
        <v>0</v>
      </c>
      <c r="D105" s="57">
        <v>0</v>
      </c>
      <c r="E105" s="57">
        <v>53.6</v>
      </c>
      <c r="F105" s="57">
        <v>44.182000000000002</v>
      </c>
      <c r="G105" s="57">
        <v>57.140999999999998</v>
      </c>
      <c r="H105" s="57">
        <v>60.593000000000004</v>
      </c>
      <c r="I105" s="57">
        <v>87.47999999999999</v>
      </c>
      <c r="J105" s="57">
        <v>69.694000000000003</v>
      </c>
    </row>
    <row r="106" spans="1:22">
      <c r="A106" s="55" t="s">
        <v>144</v>
      </c>
      <c r="B106" s="55" t="s">
        <v>154</v>
      </c>
      <c r="C106" s="57">
        <v>0</v>
      </c>
      <c r="D106" s="57">
        <v>0</v>
      </c>
      <c r="E106" s="57">
        <v>19.399999999999999</v>
      </c>
      <c r="F106" s="57">
        <v>22.4</v>
      </c>
      <c r="G106" s="57">
        <v>43.69</v>
      </c>
      <c r="H106" s="57">
        <v>30.065000000000001</v>
      </c>
      <c r="I106" s="57">
        <v>45.565999999999995</v>
      </c>
      <c r="J106" s="57">
        <v>37.478999999999999</v>
      </c>
    </row>
    <row r="107" spans="1:22">
      <c r="A107" s="55" t="s">
        <v>144</v>
      </c>
      <c r="B107" s="55" t="s">
        <v>155</v>
      </c>
      <c r="C107" s="57">
        <v>0</v>
      </c>
      <c r="D107" s="57">
        <v>0</v>
      </c>
      <c r="E107" s="57">
        <v>0</v>
      </c>
      <c r="F107" s="57">
        <v>0</v>
      </c>
      <c r="G107" s="57">
        <v>0</v>
      </c>
      <c r="H107" s="57">
        <v>0</v>
      </c>
      <c r="I107" s="57">
        <v>29.173999999999999</v>
      </c>
      <c r="J107" s="57">
        <v>31.628</v>
      </c>
    </row>
    <row r="108" spans="1:22">
      <c r="A108" s="55" t="s">
        <v>144</v>
      </c>
      <c r="B108" s="55" t="s">
        <v>156</v>
      </c>
      <c r="C108" s="57">
        <v>63.1</v>
      </c>
      <c r="D108" s="57">
        <v>62.8</v>
      </c>
      <c r="E108" s="57">
        <v>67.8</v>
      </c>
      <c r="F108" s="57">
        <v>63.344000000000001</v>
      </c>
      <c r="G108" s="57">
        <v>76.858000000000004</v>
      </c>
      <c r="H108" s="57">
        <v>81.289000000000001</v>
      </c>
      <c r="I108" s="57">
        <v>83.430999999999997</v>
      </c>
      <c r="J108" s="57">
        <v>85.215999999999994</v>
      </c>
    </row>
    <row r="109" spans="1:22" s="9" customFormat="1" ht="15.75">
      <c r="A109" s="119" t="s">
        <v>144</v>
      </c>
      <c r="B109" s="119" t="s">
        <v>25</v>
      </c>
      <c r="C109" s="120">
        <v>515</v>
      </c>
      <c r="D109" s="120">
        <v>333.28199999999998</v>
      </c>
      <c r="E109" s="120">
        <v>445.1</v>
      </c>
      <c r="F109" s="120">
        <v>862.30400000000009</v>
      </c>
      <c r="G109" s="120">
        <v>1015.404</v>
      </c>
      <c r="H109" s="120">
        <v>1019.516</v>
      </c>
      <c r="I109" s="120">
        <v>1066.192</v>
      </c>
      <c r="J109" s="120">
        <v>1056.954</v>
      </c>
      <c r="L109" s="177"/>
      <c r="O109" s="171"/>
      <c r="P109" s="171"/>
      <c r="Q109" s="171"/>
      <c r="R109" s="171"/>
      <c r="S109" s="171"/>
      <c r="T109" s="171"/>
      <c r="U109" s="171"/>
      <c r="V109" s="171"/>
    </row>
    <row r="110" spans="1:22" ht="20.100000000000001" customHeight="1">
      <c r="A110" s="55" t="s">
        <v>157</v>
      </c>
      <c r="B110" s="55" t="s">
        <v>158</v>
      </c>
      <c r="C110" s="57">
        <v>0</v>
      </c>
      <c r="D110" s="57">
        <v>0</v>
      </c>
      <c r="E110" s="57">
        <v>0</v>
      </c>
      <c r="F110" s="57">
        <v>0</v>
      </c>
      <c r="G110" s="57">
        <v>0</v>
      </c>
      <c r="H110" s="57">
        <v>0</v>
      </c>
      <c r="I110" s="57">
        <v>3.5649999999999999</v>
      </c>
      <c r="J110" s="57">
        <v>5.8289999999999997</v>
      </c>
    </row>
    <row r="111" spans="1:22">
      <c r="A111" s="55" t="s">
        <v>157</v>
      </c>
      <c r="B111" s="55" t="s">
        <v>159</v>
      </c>
      <c r="C111" s="57">
        <v>0</v>
      </c>
      <c r="D111" s="57">
        <v>0</v>
      </c>
      <c r="E111" s="57">
        <v>0</v>
      </c>
      <c r="F111" s="57">
        <v>0</v>
      </c>
      <c r="G111" s="57">
        <v>0</v>
      </c>
      <c r="H111" s="57">
        <v>126.60899999999999</v>
      </c>
      <c r="I111" s="57">
        <v>28.412999999999997</v>
      </c>
      <c r="J111" s="57">
        <v>27.646000000000001</v>
      </c>
    </row>
    <row r="112" spans="1:22">
      <c r="A112" s="55" t="s">
        <v>157</v>
      </c>
      <c r="B112" s="55" t="s">
        <v>160</v>
      </c>
      <c r="C112" s="57">
        <v>144.80000000000001</v>
      </c>
      <c r="D112" s="57">
        <v>169.4</v>
      </c>
      <c r="E112" s="57">
        <v>192.5</v>
      </c>
      <c r="F112" s="57">
        <v>134.245</v>
      </c>
      <c r="G112" s="57">
        <v>164.79300000000001</v>
      </c>
      <c r="H112" s="57">
        <v>205.10300000000001</v>
      </c>
      <c r="I112" s="57">
        <v>255.98900000000003</v>
      </c>
      <c r="J112" s="57">
        <v>180.30199999999996</v>
      </c>
    </row>
    <row r="113" spans="1:22">
      <c r="A113" s="55" t="s">
        <v>157</v>
      </c>
      <c r="B113" s="55" t="s">
        <v>161</v>
      </c>
      <c r="C113" s="57">
        <v>0</v>
      </c>
      <c r="D113" s="57">
        <v>0</v>
      </c>
      <c r="E113" s="57">
        <v>0</v>
      </c>
      <c r="F113" s="57">
        <v>0</v>
      </c>
      <c r="G113" s="57">
        <v>0</v>
      </c>
      <c r="H113" s="57">
        <v>0</v>
      </c>
      <c r="I113" s="57">
        <v>194.79399999999995</v>
      </c>
      <c r="J113" s="57">
        <v>2.6179999999999999</v>
      </c>
    </row>
    <row r="114" spans="1:22">
      <c r="A114" s="55" t="s">
        <v>157</v>
      </c>
      <c r="B114" s="55" t="s">
        <v>162</v>
      </c>
      <c r="C114" s="57">
        <v>16.2</v>
      </c>
      <c r="D114" s="57">
        <v>16.132000000000001</v>
      </c>
      <c r="E114" s="57">
        <v>15</v>
      </c>
      <c r="F114" s="57">
        <v>21.207000000000001</v>
      </c>
      <c r="G114" s="57">
        <v>13.397</v>
      </c>
      <c r="H114" s="57">
        <v>23.001999999999999</v>
      </c>
      <c r="I114" s="57">
        <v>2.8210000000000002</v>
      </c>
      <c r="J114" s="57">
        <v>0</v>
      </c>
    </row>
    <row r="115" spans="1:22">
      <c r="A115" s="55" t="s">
        <v>157</v>
      </c>
      <c r="B115" s="55" t="s">
        <v>163</v>
      </c>
      <c r="C115" s="57"/>
      <c r="D115" s="57"/>
      <c r="E115" s="57"/>
      <c r="F115" s="57"/>
      <c r="G115" s="57"/>
      <c r="H115" s="57"/>
      <c r="I115" s="57">
        <v>39.432000000000002</v>
      </c>
      <c r="J115" s="57">
        <v>30.08</v>
      </c>
    </row>
    <row r="116" spans="1:22">
      <c r="A116" s="55" t="s">
        <v>157</v>
      </c>
      <c r="B116" s="55" t="s">
        <v>164</v>
      </c>
      <c r="C116" s="57"/>
      <c r="D116" s="57"/>
      <c r="E116" s="57"/>
      <c r="F116" s="57"/>
      <c r="G116" s="57"/>
      <c r="H116" s="57"/>
      <c r="I116" s="57">
        <v>88.890000000000015</v>
      </c>
      <c r="J116" s="57">
        <v>14.506</v>
      </c>
    </row>
    <row r="117" spans="1:22">
      <c r="A117" s="55" t="s">
        <v>157</v>
      </c>
      <c r="B117" s="55" t="s">
        <v>165</v>
      </c>
      <c r="C117" s="57">
        <v>22.6</v>
      </c>
      <c r="D117" s="57">
        <v>110.9</v>
      </c>
      <c r="E117" s="57">
        <v>114.6</v>
      </c>
      <c r="F117" s="57">
        <v>124.95400000000001</v>
      </c>
      <c r="G117" s="57">
        <v>127.499</v>
      </c>
      <c r="H117" s="57">
        <v>-8.9749999999999996</v>
      </c>
      <c r="I117" s="57">
        <v>0.8</v>
      </c>
      <c r="J117" s="57">
        <v>51.321000000000005</v>
      </c>
    </row>
    <row r="118" spans="1:22" s="9" customFormat="1" ht="15.75">
      <c r="A118" s="119" t="s">
        <v>157</v>
      </c>
      <c r="B118" s="119" t="s">
        <v>25</v>
      </c>
      <c r="C118" s="120">
        <v>183.6</v>
      </c>
      <c r="D118" s="120">
        <v>296.43200000000002</v>
      </c>
      <c r="E118" s="120">
        <v>322.10000000000002</v>
      </c>
      <c r="F118" s="120">
        <v>280.40600000000001</v>
      </c>
      <c r="G118" s="120">
        <v>305.68899999999996</v>
      </c>
      <c r="H118" s="120">
        <v>345.73899999999998</v>
      </c>
      <c r="I118" s="120">
        <v>614.70399999999995</v>
      </c>
      <c r="J118" s="120">
        <v>312.30200000000002</v>
      </c>
      <c r="L118" s="177"/>
      <c r="O118" s="171"/>
      <c r="P118" s="171"/>
      <c r="Q118" s="171"/>
      <c r="R118" s="171"/>
      <c r="S118" s="171"/>
      <c r="T118" s="171"/>
      <c r="U118" s="171"/>
      <c r="V118" s="171"/>
    </row>
    <row r="119" spans="1:22" ht="20.100000000000001" customHeight="1">
      <c r="A119" s="55" t="s">
        <v>166</v>
      </c>
      <c r="B119" s="55" t="s">
        <v>167</v>
      </c>
      <c r="C119" s="57">
        <v>0</v>
      </c>
      <c r="D119" s="57">
        <v>0</v>
      </c>
      <c r="E119" s="57">
        <v>0</v>
      </c>
      <c r="F119" s="57">
        <v>0</v>
      </c>
      <c r="G119" s="57">
        <v>0</v>
      </c>
      <c r="H119" s="57">
        <v>0</v>
      </c>
      <c r="I119" s="57">
        <v>193.83100000000002</v>
      </c>
      <c r="J119" s="57">
        <v>192.63000000000002</v>
      </c>
    </row>
    <row r="120" spans="1:22">
      <c r="A120" s="55" t="s">
        <v>166</v>
      </c>
      <c r="B120" s="55" t="s">
        <v>168</v>
      </c>
      <c r="C120" s="57">
        <v>15</v>
      </c>
      <c r="D120" s="57">
        <v>15.583</v>
      </c>
      <c r="E120" s="57">
        <v>18.600000000000001</v>
      </c>
      <c r="F120" s="57">
        <v>21.289000000000001</v>
      </c>
      <c r="G120" s="57">
        <v>27.353000000000002</v>
      </c>
      <c r="H120" s="57">
        <v>25.297999999999998</v>
      </c>
      <c r="I120" s="57">
        <v>25.164999999999999</v>
      </c>
      <c r="J120" s="57">
        <v>24.480999999999998</v>
      </c>
    </row>
    <row r="121" spans="1:22">
      <c r="A121" s="55" t="s">
        <v>166</v>
      </c>
      <c r="B121" s="55" t="s">
        <v>169</v>
      </c>
      <c r="C121" s="57">
        <v>0</v>
      </c>
      <c r="D121" s="57">
        <v>0</v>
      </c>
      <c r="E121" s="57">
        <v>0</v>
      </c>
      <c r="F121" s="57">
        <v>0</v>
      </c>
      <c r="G121" s="57">
        <v>0</v>
      </c>
      <c r="H121" s="57">
        <v>0</v>
      </c>
      <c r="I121" s="57">
        <v>73.14500000000001</v>
      </c>
      <c r="J121" s="57">
        <v>73.869</v>
      </c>
    </row>
    <row r="122" spans="1:22">
      <c r="A122" s="55" t="s">
        <v>166</v>
      </c>
      <c r="B122" s="55" t="s">
        <v>170</v>
      </c>
      <c r="C122" s="57">
        <v>26.3</v>
      </c>
      <c r="D122" s="57">
        <v>34.142000000000003</v>
      </c>
      <c r="E122" s="57">
        <v>41.5</v>
      </c>
      <c r="F122" s="57">
        <v>50.759</v>
      </c>
      <c r="G122" s="57">
        <v>61.194000000000003</v>
      </c>
      <c r="H122" s="57">
        <v>61.921999999999997</v>
      </c>
      <c r="I122" s="57">
        <v>32.345000000000006</v>
      </c>
      <c r="J122" s="57">
        <v>33.239999999999995</v>
      </c>
    </row>
    <row r="123" spans="1:22">
      <c r="A123" s="55" t="s">
        <v>166</v>
      </c>
      <c r="B123" s="55" t="s">
        <v>171</v>
      </c>
      <c r="C123" s="57">
        <v>41.5</v>
      </c>
      <c r="D123" s="57">
        <v>42.7</v>
      </c>
      <c r="E123" s="57">
        <v>40.700000000000003</v>
      </c>
      <c r="F123" s="57">
        <v>82.527000000000001</v>
      </c>
      <c r="G123" s="57">
        <v>77.021000000000001</v>
      </c>
      <c r="H123" s="57">
        <v>65.775999999999996</v>
      </c>
      <c r="I123" s="57">
        <v>0</v>
      </c>
      <c r="J123" s="57">
        <v>0</v>
      </c>
    </row>
    <row r="124" spans="1:22">
      <c r="A124" s="55" t="s">
        <v>166</v>
      </c>
      <c r="B124" s="55" t="s">
        <v>172</v>
      </c>
      <c r="C124" s="57">
        <v>169.7</v>
      </c>
      <c r="D124" s="57">
        <v>185.8</v>
      </c>
      <c r="E124" s="57">
        <v>153.39999999999998</v>
      </c>
      <c r="F124" s="57">
        <v>262.76300000000003</v>
      </c>
      <c r="G124" s="57">
        <v>458.09100000000001</v>
      </c>
      <c r="H124" s="57">
        <v>186.58</v>
      </c>
      <c r="I124" s="57">
        <v>0</v>
      </c>
      <c r="J124" s="57">
        <v>0</v>
      </c>
    </row>
    <row r="125" spans="1:22">
      <c r="A125" s="55" t="s">
        <v>166</v>
      </c>
      <c r="B125" s="55" t="s">
        <v>173</v>
      </c>
      <c r="C125" s="57">
        <v>0</v>
      </c>
      <c r="D125" s="57">
        <v>0</v>
      </c>
      <c r="E125" s="57">
        <v>0</v>
      </c>
      <c r="F125" s="57">
        <v>0</v>
      </c>
      <c r="G125" s="57">
        <v>0</v>
      </c>
      <c r="H125" s="57">
        <v>0</v>
      </c>
      <c r="I125" s="57">
        <v>0</v>
      </c>
      <c r="J125" s="57">
        <v>0</v>
      </c>
    </row>
    <row r="126" spans="1:22" s="9" customFormat="1" ht="15.75">
      <c r="A126" s="119" t="s">
        <v>166</v>
      </c>
      <c r="B126" s="119" t="s">
        <v>25</v>
      </c>
      <c r="C126" s="120">
        <v>252.5</v>
      </c>
      <c r="D126" s="120">
        <v>278.22500000000002</v>
      </c>
      <c r="E126" s="120">
        <v>254.2</v>
      </c>
      <c r="F126" s="120">
        <v>417.33800000000002</v>
      </c>
      <c r="G126" s="120">
        <v>623.65899999999999</v>
      </c>
      <c r="H126" s="120">
        <v>339.57600000000002</v>
      </c>
      <c r="I126" s="120">
        <v>324.48600000000005</v>
      </c>
      <c r="J126" s="120">
        <v>324.22000000000003</v>
      </c>
      <c r="L126" s="177"/>
      <c r="O126" s="171"/>
      <c r="P126" s="171"/>
      <c r="Q126" s="171"/>
      <c r="R126" s="171"/>
      <c r="S126" s="171"/>
      <c r="T126" s="171"/>
      <c r="U126" s="171"/>
      <c r="V126" s="171"/>
    </row>
    <row r="127" spans="1:22" ht="20.100000000000001" customHeight="1">
      <c r="A127" s="55" t="s">
        <v>174</v>
      </c>
      <c r="B127" s="55" t="s">
        <v>175</v>
      </c>
      <c r="C127" s="57">
        <v>184.3</v>
      </c>
      <c r="D127" s="57">
        <v>188.23</v>
      </c>
      <c r="E127" s="57">
        <v>0</v>
      </c>
      <c r="F127" s="57">
        <v>0</v>
      </c>
      <c r="G127" s="57">
        <v>0</v>
      </c>
      <c r="H127" s="57">
        <v>0</v>
      </c>
      <c r="I127" s="57">
        <v>0</v>
      </c>
      <c r="J127" s="57">
        <v>0</v>
      </c>
    </row>
    <row r="128" spans="1:22" s="9" customFormat="1" ht="15.75">
      <c r="A128" s="119" t="s">
        <v>174</v>
      </c>
      <c r="B128" s="119" t="s">
        <v>25</v>
      </c>
      <c r="C128" s="120">
        <v>184.3</v>
      </c>
      <c r="D128" s="120">
        <v>188.23</v>
      </c>
      <c r="E128" s="120">
        <v>0</v>
      </c>
      <c r="F128" s="120">
        <v>0</v>
      </c>
      <c r="G128" s="120">
        <v>0</v>
      </c>
      <c r="H128" s="120">
        <v>0</v>
      </c>
      <c r="I128" s="120">
        <v>0</v>
      </c>
      <c r="J128" s="120">
        <v>0</v>
      </c>
      <c r="L128" s="177"/>
      <c r="O128" s="171"/>
      <c r="P128" s="171"/>
      <c r="Q128" s="171"/>
      <c r="R128" s="171"/>
      <c r="S128" s="171"/>
      <c r="T128" s="171"/>
      <c r="U128" s="171"/>
      <c r="V128" s="171"/>
    </row>
    <row r="129" spans="1:22" ht="20.100000000000001" customHeight="1">
      <c r="A129" s="55" t="s">
        <v>176</v>
      </c>
      <c r="B129" s="55" t="s">
        <v>23</v>
      </c>
      <c r="C129" s="57">
        <v>112.8</v>
      </c>
      <c r="D129" s="57">
        <v>121.08</v>
      </c>
      <c r="E129" s="57">
        <v>132.4</v>
      </c>
      <c r="F129" s="57">
        <v>172.45</v>
      </c>
      <c r="G129" s="57">
        <v>176.649</v>
      </c>
      <c r="H129" s="57">
        <v>190.56200000000001</v>
      </c>
      <c r="I129" s="57">
        <v>200.792</v>
      </c>
      <c r="J129" s="57">
        <v>223.68200000000002</v>
      </c>
    </row>
    <row r="130" spans="1:22" s="9" customFormat="1" ht="15.75">
      <c r="A130" s="116" t="s">
        <v>176</v>
      </c>
      <c r="B130" s="116" t="s">
        <v>25</v>
      </c>
      <c r="C130" s="117">
        <v>112.8</v>
      </c>
      <c r="D130" s="118">
        <v>121.08</v>
      </c>
      <c r="E130" s="118">
        <v>132.4</v>
      </c>
      <c r="F130" s="118">
        <v>172.45</v>
      </c>
      <c r="G130" s="118">
        <v>176.649</v>
      </c>
      <c r="H130" s="118">
        <v>190.56200000000001</v>
      </c>
      <c r="I130" s="118">
        <v>200.792</v>
      </c>
      <c r="J130" s="174">
        <v>223.68200000000002</v>
      </c>
      <c r="L130" s="177"/>
      <c r="O130" s="171"/>
      <c r="P130" s="171"/>
      <c r="Q130" s="171"/>
      <c r="R130" s="171"/>
      <c r="S130" s="171"/>
      <c r="T130" s="171"/>
      <c r="U130" s="171"/>
      <c r="V130" s="171"/>
    </row>
    <row r="131" spans="1:22" s="9" customFormat="1" ht="27" customHeight="1">
      <c r="A131" s="56" t="s">
        <v>177</v>
      </c>
      <c r="B131" s="56" t="s">
        <v>178</v>
      </c>
      <c r="C131" s="114">
        <v>38561.700000000004</v>
      </c>
      <c r="D131" s="115">
        <v>42007.472000000002</v>
      </c>
      <c r="E131" s="115">
        <v>42442.3</v>
      </c>
      <c r="F131" s="115">
        <v>54342.01</v>
      </c>
      <c r="G131" s="115">
        <v>55327.950260000012</v>
      </c>
      <c r="H131" s="115">
        <v>57253.542000000001</v>
      </c>
      <c r="I131" s="115">
        <v>58008.198000000004</v>
      </c>
      <c r="J131" s="175">
        <v>56834.157000000007</v>
      </c>
      <c r="L131" s="177"/>
      <c r="O131" s="171"/>
      <c r="P131" s="171"/>
      <c r="Q131" s="171"/>
      <c r="R131" s="171"/>
      <c r="S131" s="171"/>
      <c r="T131" s="171"/>
      <c r="U131" s="171"/>
      <c r="V131" s="171"/>
    </row>
  </sheetData>
  <hyperlinks>
    <hyperlink ref="A1" location="Contents!A1" display="Contents" xr:uid="{00000000-0004-0000-0200-000000000000}"/>
  </hyperlinks>
  <pageMargins left="0.7" right="0.7" top="0.75" bottom="0.75" header="0.3" footer="0.3"/>
  <pageSetup paperSize="9" scale="3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138"/>
  <sheetViews>
    <sheetView showGridLines="0" zoomScale="70" zoomScaleNormal="70" workbookViewId="0">
      <selection activeCell="K4" sqref="K4"/>
    </sheetView>
  </sheetViews>
  <sheetFormatPr defaultColWidth="8.88671875" defaultRowHeight="15"/>
  <cols>
    <col min="1" max="1" width="35.6640625" style="7" bestFit="1" customWidth="1"/>
    <col min="2" max="2" width="40.109375" style="7" customWidth="1"/>
    <col min="3" max="3" width="8" style="7" bestFit="1" customWidth="1"/>
    <col min="4" max="5" width="8.33203125" style="7" bestFit="1" customWidth="1"/>
    <col min="6" max="6" width="9" style="7" bestFit="1" customWidth="1"/>
    <col min="7" max="7" width="8" style="7" bestFit="1" customWidth="1"/>
    <col min="8" max="8" width="8.44140625" style="7" bestFit="1" customWidth="1"/>
    <col min="9" max="9" width="8.5546875" style="7" bestFit="1" customWidth="1"/>
    <col min="10" max="10" width="9" style="7" bestFit="1" customWidth="1"/>
    <col min="11" max="11" width="44.6640625" style="7" bestFit="1" customWidth="1"/>
    <col min="12" max="16384" width="8.88671875" style="7"/>
  </cols>
  <sheetData>
    <row r="1" spans="1:11" ht="18">
      <c r="A1" s="8" t="s">
        <v>1</v>
      </c>
      <c r="C1" s="10"/>
      <c r="D1" s="10"/>
      <c r="E1" s="10"/>
      <c r="F1" s="10"/>
      <c r="G1" s="10"/>
      <c r="H1" s="10"/>
      <c r="I1" s="10"/>
      <c r="J1" s="10"/>
    </row>
    <row r="2" spans="1:11" ht="25.5">
      <c r="A2" s="23" t="str">
        <f>'TME, Resource, Capital and AME'!A2</f>
        <v>Budget 2026-27:</v>
      </c>
    </row>
    <row r="3" spans="1:11" ht="20.25">
      <c r="A3" s="12" t="s">
        <v>179</v>
      </c>
    </row>
    <row r="4" spans="1:11" s="25" customFormat="1" ht="63">
      <c r="A4" s="129" t="str">
        <f>'Level 2 2017-18 to 2024-25 cash'!A4</f>
        <v>Portfolio</v>
      </c>
      <c r="B4" s="129" t="s">
        <v>40</v>
      </c>
      <c r="C4" s="15" t="str">
        <f>'Level 2 2017-18 to 2024-25 cash'!C4</f>
        <v>2017-18
Outurn
£m</v>
      </c>
      <c r="D4" s="15" t="str">
        <f>'Level 2 2017-18 to 2024-25 cash'!D4</f>
        <v>2018-19
Outurn
£m</v>
      </c>
      <c r="E4" s="15" t="str">
        <f>'Level 2 2017-18 to 2024-25 cash'!E4</f>
        <v>2019-20
Outurn
£m</v>
      </c>
      <c r="F4" s="15" t="str">
        <f>'Level 2 2017-18 to 2024-25 cash'!F4</f>
        <v>2020-21
Outurn
£m</v>
      </c>
      <c r="G4" s="15" t="str">
        <f>'Level 2 2017-18 to 2024-25 cash'!G4</f>
        <v>2021-22*
Outurn
£m</v>
      </c>
      <c r="H4" s="15" t="str">
        <f>'Level 2 2017-18 to 2024-25 cash'!H4</f>
        <v>2022-23
Outurn
£m</v>
      </c>
      <c r="I4" s="15" t="str">
        <f>'Level 2 2017-18 to 2024-25 cash'!I4</f>
        <v>2023-24
Outurn
£m</v>
      </c>
      <c r="J4" s="15" t="str">
        <f>'Level 2 2017-18 to 2024-25 cash'!J4</f>
        <v>2024-25
Outurn
£m</v>
      </c>
      <c r="K4" s="179" t="s">
        <v>49</v>
      </c>
    </row>
    <row r="5" spans="1:11">
      <c r="A5" s="1" t="str">
        <f>'Level 2 2017-18 to 2024-25 cash'!A5</f>
        <v>Total Health and Social Care</v>
      </c>
      <c r="B5" s="1" t="str">
        <f>'Level 2 2017-18 to 2024-25 cash'!B5</f>
        <v>Health</v>
      </c>
      <c r="C5" s="40">
        <f>'Level 2 2017-18 to 2024-25 cash'!C5/Deflators!$B$2*Deflators!$K$2</f>
        <v>18097.277483493701</v>
      </c>
      <c r="D5" s="40">
        <f>'Level 2 2017-18 to 2024-25 cash'!D5/Deflators!$C$2*Deflators!$K$2</f>
        <v>18386.721677938447</v>
      </c>
      <c r="E5" s="40">
        <f>'Level 2 2017-18 to 2024-25 cash'!E5/Deflators!$D$2*Deflators!$K$2</f>
        <v>18920.512997803478</v>
      </c>
      <c r="F5" s="40">
        <f>'Level 2 2017-18 to 2024-25 cash'!F5/Deflators!$E$2*Deflators!$K$2</f>
        <v>22686.317600427352</v>
      </c>
      <c r="G5" s="40">
        <f>'Level 2 2017-18 to 2024-25 cash'!G5/Deflators!$F$2*Deflators!$K$2</f>
        <v>22407.503809838538</v>
      </c>
      <c r="H5" s="40">
        <f>'Level 2 2017-18 to 2024-25 cash'!H5/Deflators!$G$2*Deflators!$K$2</f>
        <v>21120.994089359294</v>
      </c>
      <c r="I5" s="40">
        <f>'Level 2 2017-18 to 2024-25 cash'!I5/Deflators!$H$2*Deflators!$K$2</f>
        <v>21399.284501725953</v>
      </c>
      <c r="J5" s="40">
        <f>'Level 2 2017-18 to 2024-25 cash'!J5/Deflators!$I$2*Deflators!$K$2</f>
        <v>21934.657943746104</v>
      </c>
    </row>
    <row r="6" spans="1:11">
      <c r="A6" s="1" t="str">
        <f>'Level 2 2017-18 to 2024-25 cash'!A6</f>
        <v>Total Health and Social Care</v>
      </c>
      <c r="B6" s="1" t="str">
        <f>'Level 2 2017-18 to 2024-25 cash'!B6</f>
        <v>Sport</v>
      </c>
      <c r="C6" s="40">
        <f>'Level 2 2017-18 to 2024-25 cash'!C6/Deflators!$B$2*Deflators!$K$2</f>
        <v>0</v>
      </c>
      <c r="D6" s="40">
        <f>'Level 2 2017-18 to 2024-25 cash'!D6/Deflators!$C$2*Deflators!$K$2</f>
        <v>0</v>
      </c>
      <c r="E6" s="40">
        <f>'Level 2 2017-18 to 2024-25 cash'!E6/Deflators!$D$2*Deflators!$K$2</f>
        <v>0</v>
      </c>
      <c r="F6" s="40">
        <f>'Level 2 2017-18 to 2024-25 cash'!F6/Deflators!$E$2*Deflators!$K$2</f>
        <v>0</v>
      </c>
      <c r="G6" s="40">
        <f>'Level 2 2017-18 to 2024-25 cash'!G6/Deflators!$F$2*Deflators!$K$2</f>
        <v>0</v>
      </c>
      <c r="H6" s="40">
        <f>'Level 2 2017-18 to 2024-25 cash'!H6/Deflators!$G$2*Deflators!$K$2</f>
        <v>0</v>
      </c>
      <c r="I6" s="40">
        <f>'Level 2 2017-18 to 2024-25 cash'!I6/Deflators!$H$2*Deflators!$K$2</f>
        <v>0</v>
      </c>
      <c r="J6" s="40">
        <f>'Level 2 2017-18 to 2024-25 cash'!J6/Deflators!$I$2*Deflators!$K$2</f>
        <v>0</v>
      </c>
      <c r="K6" s="7" t="s">
        <v>53</v>
      </c>
    </row>
    <row r="7" spans="1:11">
      <c r="A7" s="1" t="str">
        <f>'Level 2 2017-18 to 2024-25 cash'!A7</f>
        <v>Total Health and Social Care</v>
      </c>
      <c r="B7" s="1" t="str">
        <f>'Level 2 2017-18 to 2024-25 cash'!B7</f>
        <v>Food Standards Scotland</v>
      </c>
      <c r="C7" s="40">
        <f>'Level 2 2017-18 to 2024-25 cash'!C7/Deflators!$B$2*Deflators!$K$2</f>
        <v>21.242206442391453</v>
      </c>
      <c r="D7" s="40">
        <f>'Level 2 2017-18 to 2024-25 cash'!D7/Deflators!$C$2*Deflators!$K$2</f>
        <v>22.356776380431349</v>
      </c>
      <c r="E7" s="40">
        <f>'Level 2 2017-18 to 2024-25 cash'!E7/Deflators!$D$2*Deflators!$K$2</f>
        <v>23.121747599826119</v>
      </c>
      <c r="F7" s="40">
        <f>'Level 2 2017-18 to 2024-25 cash'!F7/Deflators!$E$2*Deflators!$K$2</f>
        <v>21.72043775884184</v>
      </c>
      <c r="G7" s="40">
        <f>'Level 2 2017-18 to 2024-25 cash'!G7/Deflators!$F$2*Deflators!$K$2</f>
        <v>25.641889504346722</v>
      </c>
      <c r="H7" s="40">
        <f>'Level 2 2017-18 to 2024-25 cash'!H7/Deflators!$G$2*Deflators!$K$2</f>
        <v>31.428093532636261</v>
      </c>
      <c r="I7" s="40">
        <f>'Level 2 2017-18 to 2024-25 cash'!I7/Deflators!$H$2*Deflators!$K$2</f>
        <v>25.912018566355471</v>
      </c>
      <c r="J7" s="40">
        <f>'Level 2 2017-18 to 2024-25 cash'!J7/Deflators!$I$2*Deflators!$K$2</f>
        <v>24.936449135052143</v>
      </c>
    </row>
    <row r="8" spans="1:11" s="9" customFormat="1" ht="15.75">
      <c r="A8" s="122" t="str">
        <f>'Level 2 2017-18 to 2024-25 cash'!A8</f>
        <v>Total Health and Social Care</v>
      </c>
      <c r="B8" s="122" t="str">
        <f>'Level 2 2017-18 to 2024-25 cash'!B8</f>
        <v>Total</v>
      </c>
      <c r="C8" s="123">
        <f>'Level 2 2017-18 to 2024-25 cash'!C8/Deflators!$B$2*Deflators!$K$2</f>
        <v>18118.519689936093</v>
      </c>
      <c r="D8" s="123">
        <f>'Level 2 2017-18 to 2024-25 cash'!D8/Deflators!$C$2*Deflators!$K$2</f>
        <v>18409.078454318882</v>
      </c>
      <c r="E8" s="123">
        <f>'Level 2 2017-18 to 2024-25 cash'!E8/Deflators!$D$2*Deflators!$K$2</f>
        <v>18943.634745403302</v>
      </c>
      <c r="F8" s="123">
        <f>'Level 2 2017-18 to 2024-25 cash'!F8/Deflators!$E$2*Deflators!$K$2</f>
        <v>22708.038038186191</v>
      </c>
      <c r="G8" s="123">
        <f>'Level 2 2017-18 to 2024-25 cash'!G8/Deflators!$F$2*Deflators!$K$2</f>
        <v>22433.145699342884</v>
      </c>
      <c r="H8" s="123">
        <f>'Level 2 2017-18 to 2024-25 cash'!H8/Deflators!$G$2*Deflators!$K$2</f>
        <v>21152.422182891929</v>
      </c>
      <c r="I8" s="123">
        <f>'Level 2 2017-18 to 2024-25 cash'!I8/Deflators!$H$2*Deflators!$K$2</f>
        <v>21425.196520292313</v>
      </c>
      <c r="J8" s="124">
        <f>'Level 2 2017-18 to 2024-25 cash'!J8/Deflators!$I$2*Deflators!$K$2</f>
        <v>21959.594392881158</v>
      </c>
    </row>
    <row r="9" spans="1:11" ht="20.100000000000001" customHeight="1">
      <c r="A9" s="1" t="str">
        <f>'Level 2 2017-18 to 2024-25 cash'!A9</f>
        <v>Total Finance and Local Government</v>
      </c>
      <c r="B9" s="1" t="str">
        <f>'Level 2 2017-18 to 2024-25 cash'!B9</f>
        <v>Local Government</v>
      </c>
      <c r="C9" s="40">
        <f>'Level 2 2017-18 to 2024-25 cash'!C9/Deflators!$B$2*Deflators!$K$2</f>
        <v>14155.292230633353</v>
      </c>
      <c r="D9" s="40">
        <f>'Level 2 2017-18 to 2024-25 cash'!D9/Deflators!$C$2*Deflators!$K$2</f>
        <v>14300.967016834433</v>
      </c>
      <c r="E9" s="40">
        <f>'Level 2 2017-18 to 2024-25 cash'!E9/Deflators!$D$2*Deflators!$K$2</f>
        <v>14888.96850952193</v>
      </c>
      <c r="F9" s="40">
        <f>'Level 2 2017-18 to 2024-25 cash'!F9/Deflators!$E$2*Deflators!$K$2</f>
        <v>16124.165570271462</v>
      </c>
      <c r="G9" s="40">
        <f>'Level 2 2017-18 to 2024-25 cash'!G9/Deflators!$F$2*Deflators!$K$2</f>
        <v>15496.054227083769</v>
      </c>
      <c r="H9" s="40">
        <f>'Level 2 2017-18 to 2024-25 cash'!H9/Deflators!$G$2*Deflators!$K$2</f>
        <v>16133.180924546494</v>
      </c>
      <c r="I9" s="40">
        <f>'Level 2 2017-18 to 2024-25 cash'!I9/Deflators!$H$2*Deflators!$K$2</f>
        <v>15408.926146542717</v>
      </c>
      <c r="J9" s="40">
        <f>'Level 2 2017-18 to 2024-25 cash'!J9/Deflators!$I$2*Deflators!$K$2</f>
        <v>15376.996142701473</v>
      </c>
      <c r="K9" s="7" t="s">
        <v>57</v>
      </c>
    </row>
    <row r="10" spans="1:11" s="9" customFormat="1" ht="15.75">
      <c r="A10" s="1" t="str">
        <f>'Level 2 2017-18 to 2024-25 cash'!A10</f>
        <v>Total Finance and Local Government</v>
      </c>
      <c r="B10" s="1" t="str">
        <f>'Level 2 2017-18 to 2024-25 cash'!B10</f>
        <v>Scottish Public Pensions Agency</v>
      </c>
      <c r="C10" s="40">
        <f>'Level 2 2017-18 to 2024-25 cash'!C10/Deflators!$B$2*Deflators!$K$2</f>
        <v>6182.5644801597291</v>
      </c>
      <c r="D10" s="40">
        <f>'Level 2 2017-18 to 2024-25 cash'!D10/Deflators!$C$2*Deflators!$K$2</f>
        <v>7804.7635944713875</v>
      </c>
      <c r="E10" s="40">
        <f>'Level 2 2017-18 to 2024-25 cash'!E10/Deflators!$D$2*Deflators!$K$2</f>
        <v>5713.4230213197461</v>
      </c>
      <c r="F10" s="40">
        <f>'Level 2 2017-18 to 2024-25 cash'!F10/Deflators!$E$2*Deflators!$K$2</f>
        <v>6627.4749803476489</v>
      </c>
      <c r="G10" s="40">
        <f>'Level 2 2017-18 to 2024-25 cash'!G10/Deflators!$F$2*Deflators!$K$2</f>
        <v>7282.167200263857</v>
      </c>
      <c r="H10" s="40">
        <f>'Level 2 2017-18 to 2024-25 cash'!H10/Deflators!$G$2*Deflators!$K$2</f>
        <v>8647.1432232189236</v>
      </c>
      <c r="I10" s="40">
        <f>'Level 2 2017-18 to 2024-25 cash'!I10/Deflators!$H$2*Deflators!$K$2</f>
        <v>3654.2936019977483</v>
      </c>
      <c r="J10" s="40">
        <f>'Level 2 2017-18 to 2024-25 cash'!J10/Deflators!$I$2*Deflators!$K$2</f>
        <v>-383.29804614189135</v>
      </c>
    </row>
    <row r="11" spans="1:11">
      <c r="A11" s="1" t="str">
        <f>'Level 2 2017-18 to 2024-25 cash'!A11</f>
        <v>Total Finance and Local Government</v>
      </c>
      <c r="B11" s="1" t="str">
        <f>'Level 2 2017-18 to 2024-25 cash'!B11</f>
        <v>Finance</v>
      </c>
      <c r="C11" s="40">
        <f>'Level 2 2017-18 to 2024-25 cash'!C11/Deflators!$B$2*Deflators!$K$2</f>
        <v>48.978845427679651</v>
      </c>
      <c r="D11" s="40">
        <f>'Level 2 2017-18 to 2024-25 cash'!D11/Deflators!$C$2*Deflators!$K$2</f>
        <v>71.213540971552661</v>
      </c>
      <c r="E11" s="40">
        <f>'Level 2 2017-18 to 2024-25 cash'!E11/Deflators!$D$2*Deflators!$K$2</f>
        <v>135.20343935491545</v>
      </c>
      <c r="F11" s="40">
        <f>'Level 2 2017-18 to 2024-25 cash'!F11/Deflators!$E$2*Deflators!$K$2</f>
        <v>189.88646618236066</v>
      </c>
      <c r="G11" s="40">
        <f>'Level 2 2017-18 to 2024-25 cash'!G11/Deflators!$F$2*Deflators!$K$2</f>
        <v>153.46670868351515</v>
      </c>
      <c r="H11" s="40">
        <f>'Level 2 2017-18 to 2024-25 cash'!H11/Deflators!$G$2*Deflators!$K$2</f>
        <v>93.438427354939506</v>
      </c>
      <c r="I11" s="40">
        <f>'Level 2 2017-18 to 2024-25 cash'!I11/Deflators!$H$2*Deflators!$K$2</f>
        <v>82.329057945817738</v>
      </c>
      <c r="J11" s="40">
        <f>'Level 2 2017-18 to 2024-25 cash'!J11/Deflators!$I$2*Deflators!$K$2</f>
        <v>75.430456247307504</v>
      </c>
    </row>
    <row r="12" spans="1:11">
      <c r="A12" s="1" t="str">
        <f>'Level 2 2017-18 to 2024-25 cash'!A12</f>
        <v>Total Finance and Local Government</v>
      </c>
      <c r="B12" s="1" t="str">
        <f>'Level 2 2017-18 to 2024-25 cash'!B12</f>
        <v>Planning</v>
      </c>
      <c r="C12" s="40">
        <f>'Level 2 2017-18 to 2024-25 cash'!C12/Deflators!$B$2*Deflators!$K$2</f>
        <v>8.9298447464830311</v>
      </c>
      <c r="D12" s="40">
        <f>'Level 2 2017-18 to 2024-25 cash'!D12/Deflators!$C$2*Deflators!$K$2</f>
        <v>13.895325067620034</v>
      </c>
      <c r="E12" s="40">
        <f>'Level 2 2017-18 to 2024-25 cash'!E12/Deflators!$D$2*Deflators!$K$2</f>
        <v>14.630710345652686</v>
      </c>
      <c r="F12" s="40">
        <f>'Level 2 2017-18 to 2024-25 cash'!F12/Deflators!$E$2*Deflators!$K$2</f>
        <v>17.021512632529635</v>
      </c>
      <c r="G12" s="40">
        <f>'Level 2 2017-18 to 2024-25 cash'!G12/Deflators!$F$2*Deflators!$K$2</f>
        <v>16.004409524599804</v>
      </c>
      <c r="H12" s="40">
        <f>'Level 2 2017-18 to 2024-25 cash'!H12/Deflators!$G$2*Deflators!$K$2</f>
        <v>12.31736077636301</v>
      </c>
      <c r="I12" s="40">
        <f>'Level 2 2017-18 to 2024-25 cash'!I12/Deflators!$H$2*Deflators!$K$2</f>
        <v>11.807195024601498</v>
      </c>
      <c r="J12" s="40">
        <f>'Level 2 2017-18 to 2024-25 cash'!J12/Deflators!$I$2*Deflators!$K$2</f>
        <v>6.842906036802507</v>
      </c>
    </row>
    <row r="13" spans="1:11" s="9" customFormat="1" ht="15.75">
      <c r="A13" s="1" t="str">
        <f>'Level 2 2017-18 to 2024-25 cash'!A13</f>
        <v>Total Finance and Local Government</v>
      </c>
      <c r="B13" s="1" t="str">
        <f>'Level 2 2017-18 to 2024-25 cash'!B13</f>
        <v>Governance and Reform</v>
      </c>
      <c r="C13" s="40">
        <f>'Level 2 2017-18 to 2024-25 cash'!C13/Deflators!$B$2*Deflators!$K$2</f>
        <v>0.13530067797701562</v>
      </c>
      <c r="D13" s="40">
        <f>'Level 2 2017-18 to 2024-25 cash'!D13/Deflators!$C$2*Deflators!$K$2</f>
        <v>1.4269429973286729</v>
      </c>
      <c r="E13" s="40">
        <f>'Level 2 2017-18 to 2024-25 cash'!E13/Deflators!$D$2*Deflators!$K$2</f>
        <v>5.8784104067354539</v>
      </c>
      <c r="F13" s="40">
        <f>'Level 2 2017-18 to 2024-25 cash'!F13/Deflators!$E$2*Deflators!$K$2</f>
        <v>6.3471125690463062</v>
      </c>
      <c r="G13" s="40">
        <f>'Level 2 2017-18 to 2024-25 cash'!G13/Deflators!$F$2*Deflators!$K$2</f>
        <v>4.4510449705658459</v>
      </c>
      <c r="H13" s="40">
        <f>'Level 2 2017-18 to 2024-25 cash'!H13/Deflators!$G$2*Deflators!$K$2</f>
        <v>3.2012106328067267</v>
      </c>
      <c r="I13" s="40">
        <f>'Level 2 2017-18 to 2024-25 cash'!I13/Deflators!$H$2*Deflators!$K$2</f>
        <v>4.277331989242632</v>
      </c>
      <c r="J13" s="40">
        <f>'Level 2 2017-18 to 2024-25 cash'!J13/Deflators!$I$2*Deflators!$K$2</f>
        <v>4.7375612373731286</v>
      </c>
    </row>
    <row r="14" spans="1:11">
      <c r="A14" s="1" t="str">
        <f>'Level 2 2017-18 to 2024-25 cash'!A14</f>
        <v>Total Finance and Local Government</v>
      </c>
      <c r="B14" s="1" t="str">
        <f>'Level 2 2017-18 to 2024-25 cash'!B14</f>
        <v>Consumer Policy and Advice</v>
      </c>
      <c r="C14" s="40">
        <f>'Level 2 2017-18 to 2024-25 cash'!C14/Deflators!$B$2*Deflators!$K$2</f>
        <v>0</v>
      </c>
      <c r="D14" s="40">
        <f>'Level 2 2017-18 to 2024-25 cash'!D14/Deflators!$C$2*Deflators!$K$2</f>
        <v>0</v>
      </c>
      <c r="E14" s="40">
        <f>'Level 2 2017-18 to 2024-25 cash'!E14/Deflators!$D$2*Deflators!$K$2</f>
        <v>0</v>
      </c>
      <c r="F14" s="40">
        <f>'Level 2 2017-18 to 2024-25 cash'!F14/Deflators!$E$2*Deflators!$K$2</f>
        <v>0</v>
      </c>
      <c r="G14" s="40">
        <f>'Level 2 2017-18 to 2024-25 cash'!G14/Deflators!$F$2*Deflators!$K$2</f>
        <v>0</v>
      </c>
      <c r="H14" s="40">
        <f>'Level 2 2017-18 to 2024-25 cash'!H14/Deflators!$G$2*Deflators!$K$2</f>
        <v>0</v>
      </c>
      <c r="I14" s="40">
        <f>'Level 2 2017-18 to 2024-25 cash'!I14/Deflators!$H$2*Deflators!$K$2</f>
        <v>2.5411455729448846</v>
      </c>
      <c r="J14" s="40">
        <f>'Level 2 2017-18 to 2024-25 cash'!J14/Deflators!$I$2*Deflators!$K$2</f>
        <v>1.4167706864929133</v>
      </c>
    </row>
    <row r="15" spans="1:11">
      <c r="A15" s="1" t="str">
        <f>'Level 2 2017-18 to 2024-25 cash'!A15</f>
        <v>Total Finance and Local Government</v>
      </c>
      <c r="B15" s="1" t="str">
        <f>'Level 2 2017-18 to 2024-25 cash'!B15</f>
        <v>Accountant In Bankruptcy</v>
      </c>
      <c r="C15" s="40">
        <f>'Level 2 2017-18 to 2024-25 cash'!C15/Deflators!$B$2*Deflators!$K$2</f>
        <v>2.976614915494344</v>
      </c>
      <c r="D15" s="40">
        <f>'Level 2 2017-18 to 2024-25 cash'!D15/Deflators!$C$2*Deflators!$K$2</f>
        <v>2.31276997038945</v>
      </c>
      <c r="E15" s="40">
        <f>'Level 2 2017-18 to 2024-25 cash'!E15/Deflators!$D$2*Deflators!$K$2</f>
        <v>3.1351522169255754</v>
      </c>
      <c r="F15" s="40">
        <f>'Level 2 2017-18 to 2024-25 cash'!F15/Deflators!$E$2*Deflators!$K$2</f>
        <v>2.3621898793162113</v>
      </c>
      <c r="G15" s="40">
        <f>'Level 2 2017-18 to 2024-25 cash'!G15/Deflators!$F$2*Deflators!$K$2</f>
        <v>-6.531424685069448E-2</v>
      </c>
      <c r="H15" s="40">
        <f>'Level 2 2017-18 to 2024-25 cash'!H15/Deflators!$G$2*Deflators!$K$2</f>
        <v>4.7819064220931242</v>
      </c>
      <c r="I15" s="40">
        <f>'Level 2 2017-18 to 2024-25 cash'!I15/Deflators!$H$2*Deflators!$K$2</f>
        <v>2.0676401866818628</v>
      </c>
      <c r="J15" s="40">
        <f>'Level 2 2017-18 to 2024-25 cash'!J15/Deflators!$I$2*Deflators!$K$2</f>
        <v>2.1995820030660949</v>
      </c>
    </row>
    <row r="16" spans="1:11">
      <c r="A16" s="1" t="str">
        <f>'Level 2 2017-18 to 2024-25 cash'!A16</f>
        <v>Total Finance and Local Government</v>
      </c>
      <c r="B16" s="1" t="str">
        <f>'Level 2 2017-18 to 2024-25 cash'!B16</f>
        <v>Registers of Scotland</v>
      </c>
      <c r="C16" s="40">
        <f>'Level 2 2017-18 to 2024-25 cash'!C16/Deflators!$B$2*Deflators!$K$2</f>
        <v>0</v>
      </c>
      <c r="D16" s="40">
        <f>'Level 2 2017-18 to 2024-25 cash'!D16/Deflators!$C$2*Deflators!$K$2</f>
        <v>0</v>
      </c>
      <c r="E16" s="40">
        <f>'Level 2 2017-18 to 2024-25 cash'!E16/Deflators!$D$2*Deflators!$K$2</f>
        <v>-65.315671185949498</v>
      </c>
      <c r="F16" s="40">
        <f>'Level 2 2017-18 to 2024-25 cash'!F16/Deflators!$E$2*Deflators!$K$2</f>
        <v>33.281931758684763</v>
      </c>
      <c r="G16" s="40">
        <f>'Level 2 2017-18 to 2024-25 cash'!G16/Deflators!$F$2*Deflators!$K$2</f>
        <v>2.1444844382644686</v>
      </c>
      <c r="H16" s="40">
        <f>'Level 2 2017-18 to 2024-25 cash'!H16/Deflators!$G$2*Deflators!$K$2</f>
        <v>8.9858332387906881</v>
      </c>
      <c r="I16" s="40">
        <f>'Level 2 2017-18 to 2024-25 cash'!I16/Deflators!$H$2*Deflators!$K$2</f>
        <v>11.771118423743363</v>
      </c>
      <c r="J16" s="40">
        <f>'Level 2 2017-18 to 2024-25 cash'!J16/Deflators!$I$2*Deflators!$K$2</f>
        <v>10.628457341981983</v>
      </c>
    </row>
    <row r="17" spans="1:10" s="9" customFormat="1" ht="15.75">
      <c r="A17" s="1" t="str">
        <f>'Level 2 2017-18 to 2024-25 cash'!A17</f>
        <v>Total Finance and Local Government</v>
      </c>
      <c r="B17" s="1" t="str">
        <f>'Level 2 2017-18 to 2024-25 cash'!B17</f>
        <v>Revenue Scotland</v>
      </c>
      <c r="C17" s="40">
        <f>'Level 2 2017-18 to 2024-25 cash'!C17/Deflators!$B$2*Deflators!$K$2</f>
        <v>7.4415372887358595</v>
      </c>
      <c r="D17" s="40">
        <f>'Level 2 2017-18 to 2024-25 cash'!D17/Deflators!$C$2*Deflators!$K$2</f>
        <v>9.9511904907340405</v>
      </c>
      <c r="E17" s="40">
        <f>'Level 2 2017-18 to 2024-25 cash'!E17/Deflators!$D$2*Deflators!$K$2</f>
        <v>11.626189471099009</v>
      </c>
      <c r="F17" s="40">
        <f>'Level 2 2017-18 to 2024-25 cash'!F17/Deflators!$E$2*Deflators!$K$2</f>
        <v>8.4051195921359145</v>
      </c>
      <c r="G17" s="40">
        <f>'Level 2 2017-18 to 2024-25 cash'!G17/Deflators!$F$2*Deflators!$K$2</f>
        <v>8.0276047471862828</v>
      </c>
      <c r="H17" s="40">
        <f>'Level 2 2017-18 to 2024-25 cash'!H17/Deflators!$G$2*Deflators!$K$2</f>
        <v>9.1402829036980613</v>
      </c>
      <c r="I17" s="40">
        <f>'Level 2 2017-18 to 2024-25 cash'!I17/Deflators!$H$2*Deflators!$K$2</f>
        <v>9.426139367964586</v>
      </c>
      <c r="J17" s="40">
        <f>'Level 2 2017-18 to 2024-25 cash'!J17/Deflators!$I$2*Deflators!$K$2</f>
        <v>10.652016642891164</v>
      </c>
    </row>
    <row r="18" spans="1:10">
      <c r="A18" s="1" t="str">
        <f>'Level 2 2017-18 to 2024-25 cash'!A18</f>
        <v>Total Finance and Local Government</v>
      </c>
      <c r="B18" s="1" t="str">
        <f>'Level 2 2017-18 to 2024-25 cash'!B18</f>
        <v>Scottish Fiscal Commission</v>
      </c>
      <c r="C18" s="40">
        <f>'Level 2 2017-18 to 2024-25 cash'!C18/Deflators!$B$2*Deflators!$K$2</f>
        <v>2.0295101696552345</v>
      </c>
      <c r="D18" s="40">
        <f>'Level 2 2017-18 to 2024-25 cash'!D18/Deflators!$C$2*Deflators!$K$2</f>
        <v>2.135070140197771</v>
      </c>
      <c r="E18" s="40">
        <f>'Level 2 2017-18 to 2024-25 cash'!E18/Deflators!$D$2*Deflators!$K$2</f>
        <v>2.4819955050660809</v>
      </c>
      <c r="F18" s="40">
        <f>'Level 2 2017-18 to 2024-25 cash'!F18/Deflators!$E$2*Deflators!$K$2</f>
        <v>2.5263722577816159</v>
      </c>
      <c r="G18" s="40">
        <f>'Level 2 2017-18 to 2024-25 cash'!G18/Deflators!$F$2*Deflators!$K$2</f>
        <v>2.2557605625286148</v>
      </c>
      <c r="H18" s="40">
        <f>'Level 2 2017-18 to 2024-25 cash'!H18/Deflators!$G$2*Deflators!$K$2</f>
        <v>2.6521903395812987</v>
      </c>
      <c r="I18" s="40">
        <f>'Level 2 2017-18 to 2024-25 cash'!I18/Deflators!$H$2*Deflators!$K$2</f>
        <v>2.6843245826006084</v>
      </c>
      <c r="J18" s="40">
        <f>'Level 2 2017-18 to 2024-25 cash'!J18/Deflators!$I$2*Deflators!$K$2</f>
        <v>2.8260452317874512</v>
      </c>
    </row>
    <row r="19" spans="1:10">
      <c r="A19" s="1" t="str">
        <f>'Level 2 2017-18 to 2024-25 cash'!A19</f>
        <v>Total Finance and Local Government</v>
      </c>
      <c r="B19" s="1" t="str">
        <f>'Level 2 2017-18 to 2024-25 cash'!B19</f>
        <v>Consumer Scotland</v>
      </c>
      <c r="C19" s="40">
        <f>'Level 2 2017-18 to 2024-25 cash'!C19/Deflators!$B$2*Deflators!$K$2</f>
        <v>0</v>
      </c>
      <c r="D19" s="40">
        <f>'Level 2 2017-18 to 2024-25 cash'!D19/Deflators!$C$2*Deflators!$K$2</f>
        <v>0</v>
      </c>
      <c r="E19" s="40">
        <f>'Level 2 2017-18 to 2024-25 cash'!E19/Deflators!$D$2*Deflators!$K$2</f>
        <v>0</v>
      </c>
      <c r="F19" s="40">
        <f>'Level 2 2017-18 to 2024-25 cash'!F19/Deflators!$E$2*Deflators!$K$2</f>
        <v>0</v>
      </c>
      <c r="G19" s="40">
        <f>'Level 2 2017-18 to 2024-25 cash'!G19/Deflators!$F$2*Deflators!$K$2</f>
        <v>0</v>
      </c>
      <c r="H19" s="40">
        <f>'Level 2 2017-18 to 2024-25 cash'!H19/Deflators!$G$2*Deflators!$K$2</f>
        <v>1.9993991777462292</v>
      </c>
      <c r="I19" s="40">
        <f>'Level 2 2017-18 to 2024-25 cash'!I19/Deflators!$H$2*Deflators!$K$2</f>
        <v>2.5952604742320875</v>
      </c>
      <c r="J19" s="40">
        <f>'Level 2 2017-18 to 2024-25 cash'!J19/Deflators!$I$2*Deflators!$K$2</f>
        <v>3.7994727102621737</v>
      </c>
    </row>
    <row r="20" spans="1:10">
      <c r="A20" s="1" t="str">
        <f>'Level 2 2017-18 to 2024-25 cash'!A20</f>
        <v>Total Finance and Local Government</v>
      </c>
      <c r="B20" s="1" t="str">
        <f>'Level 2 2017-18 to 2024-25 cash'!B20</f>
        <v>Corporate Running Costs</v>
      </c>
      <c r="C20" s="40">
        <f>'Level 2 2017-18 to 2024-25 cash'!C20/Deflators!$B$2*Deflators!$K$2</f>
        <v>0</v>
      </c>
      <c r="D20" s="40">
        <f>'Level 2 2017-18 to 2024-25 cash'!D20/Deflators!$C$2*Deflators!$K$2</f>
        <v>0</v>
      </c>
      <c r="E20" s="40">
        <f>'Level 2 2017-18 to 2024-25 cash'!E20/Deflators!$D$2*Deflators!$K$2</f>
        <v>0</v>
      </c>
      <c r="F20" s="40">
        <f>'Level 2 2017-18 to 2024-25 cash'!F20/Deflators!$E$2*Deflators!$K$2</f>
        <v>0</v>
      </c>
      <c r="G20" s="40">
        <f>'Level 2 2017-18 to 2024-25 cash'!G20/Deflators!$F$2*Deflators!$K$2</f>
        <v>0</v>
      </c>
      <c r="H20" s="40">
        <f>'Level 2 2017-18 to 2024-25 cash'!H20/Deflators!$G$2*Deflators!$K$2</f>
        <v>229.66544507925681</v>
      </c>
      <c r="I20" s="40">
        <f>'Level 2 2017-18 to 2024-25 cash'!I20/Deflators!$H$2*Deflators!$K$2</f>
        <v>229.59825222383211</v>
      </c>
      <c r="J20" s="40">
        <f>'Level 2 2017-18 to 2024-25 cash'!J20/Deflators!$I$2*Deflators!$K$2</f>
        <v>242.72076849413281</v>
      </c>
    </row>
    <row r="21" spans="1:10" s="9" customFormat="1" ht="15.75">
      <c r="A21" s="1" t="str">
        <f>'Level 2 2017-18 to 2024-25 cash'!A21</f>
        <v>Total Finance and Local Government</v>
      </c>
      <c r="B21" s="1" t="str">
        <f>'Level 2 2017-18 to 2024-25 cash'!B21</f>
        <v>Financial Transactions Repayments</v>
      </c>
      <c r="C21" s="40">
        <f>'Level 2 2017-18 to 2024-25 cash'!C21/Deflators!$B$2*Deflators!$K$2</f>
        <v>0</v>
      </c>
      <c r="D21" s="40">
        <f>'Level 2 2017-18 to 2024-25 cash'!D21/Deflators!$C$2*Deflators!$K$2</f>
        <v>0</v>
      </c>
      <c r="E21" s="40">
        <f>'Level 2 2017-18 to 2024-25 cash'!E21/Deflators!$D$2*Deflators!$K$2</f>
        <v>0</v>
      </c>
      <c r="F21" s="40">
        <f>'Level 2 2017-18 to 2024-25 cash'!F21/Deflators!$E$2*Deflators!$K$2</f>
        <v>0</v>
      </c>
      <c r="G21" s="40">
        <f>'Level 2 2017-18 to 2024-25 cash'!G21/Deflators!$F$2*Deflators!$K$2</f>
        <v>0</v>
      </c>
      <c r="H21" s="40">
        <f>'Level 2 2017-18 to 2024-25 cash'!H21/Deflators!$G$2*Deflators!$K$2</f>
        <v>0</v>
      </c>
      <c r="I21" s="40">
        <f>'Level 2 2017-18 to 2024-25 cash'!I21/Deflators!$H$2*Deflators!$K$2</f>
        <v>0</v>
      </c>
      <c r="J21" s="40">
        <f>'Level 2 2017-18 to 2024-25 cash'!J21/Deflators!$I$2*Deflators!$K$2</f>
        <v>26.771932851340011</v>
      </c>
    </row>
    <row r="22" spans="1:10" s="9" customFormat="1" ht="15.75">
      <c r="A22" s="122" t="str">
        <f>'Level 2 2017-18 to 2024-25 cash'!A22</f>
        <v>Total Finance and Local Government</v>
      </c>
      <c r="B22" s="122" t="str">
        <f>'Level 2 2017-18 to 2024-25 cash'!B22</f>
        <v>Total</v>
      </c>
      <c r="C22" s="123">
        <f>'Level 2 2017-18 to 2024-25 cash'!C22/Deflators!$B$2*Deflators!$K$2</f>
        <v>20408.348364019112</v>
      </c>
      <c r="D22" s="123">
        <f>'Level 2 2017-18 to 2024-25 cash'!D22/Deflators!$C$2*Deflators!$K$2</f>
        <v>22206.665450943645</v>
      </c>
      <c r="E22" s="123">
        <f>'Level 2 2017-18 to 2024-25 cash'!E22/Deflators!$D$2*Deflators!$K$2</f>
        <v>20710.031756956119</v>
      </c>
      <c r="F22" s="123">
        <f>'Level 2 2017-18 to 2024-25 cash'!F22/Deflators!$E$2*Deflators!$K$2</f>
        <v>23011.471255490967</v>
      </c>
      <c r="G22" s="123">
        <f>'Level 2 2017-18 to 2024-25 cash'!G22/Deflators!$F$2*Deflators!$K$2</f>
        <v>22964.506126027438</v>
      </c>
      <c r="H22" s="123">
        <f>'Level 2 2017-18 to 2024-25 cash'!H22/Deflators!$G$2*Deflators!$K$2</f>
        <v>25146.506203690689</v>
      </c>
      <c r="I22" s="123">
        <f>'Level 2 2017-18 to 2024-25 cash'!I22/Deflators!$H$2*Deflators!$K$2</f>
        <v>19422.317214332135</v>
      </c>
      <c r="J22" s="124">
        <f>'Level 2 2017-18 to 2024-25 cash'!J22/Deflators!$I$2*Deflators!$K$2</f>
        <v>15381.724066043022</v>
      </c>
    </row>
    <row r="23" spans="1:10" ht="20.100000000000001" customHeight="1">
      <c r="A23" s="1" t="str">
        <f>'Level 2 2017-18 to 2024-25 cash'!A23</f>
        <v>Total Social Justice</v>
      </c>
      <c r="B23" s="1" t="str">
        <f>'Level 2 2017-18 to 2024-25 cash'!B23</f>
        <v>Third Sector Infrastructure and Development</v>
      </c>
      <c r="C23" s="40">
        <f>'Level 2 2017-18 to 2024-25 cash'!C23/Deflators!$B$2*Deflators!$K$2</f>
        <v>28.683743731127311</v>
      </c>
      <c r="D23" s="40">
        <f>'Level 2 2017-18 to 2024-25 cash'!D23/Deflators!$C$2*Deflators!$K$2</f>
        <v>29.552951458719956</v>
      </c>
      <c r="E23" s="40">
        <f>'Level 2 2017-18 to 2024-25 cash'!E23/Deflators!$D$2*Deflators!$K$2</f>
        <v>28.608263979445876</v>
      </c>
      <c r="F23" s="40">
        <f>'Level 2 2017-18 to 2024-25 cash'!F23/Deflators!$E$2*Deflators!$K$2</f>
        <v>178.99824720738752</v>
      </c>
      <c r="G23" s="40">
        <f>'Level 2 2017-18 to 2024-25 cash'!G23/Deflators!$F$2*Deflators!$K$2</f>
        <v>45.029335111194534</v>
      </c>
      <c r="H23" s="40">
        <f>'Level 2 2017-18 to 2024-25 cash'!H23/Deflators!$G$2*Deflators!$K$2</f>
        <v>31.038349456346563</v>
      </c>
      <c r="I23" s="40">
        <f>'Level 2 2017-18 to 2024-25 cash'!I23/Deflators!$H$2*Deflators!$K$2</f>
        <v>23.827467473021361</v>
      </c>
      <c r="J23" s="40">
        <f>'Level 2 2017-18 to 2024-25 cash'!J23/Deflators!$I$2*Deflators!$K$2</f>
        <v>14.81880027187372</v>
      </c>
    </row>
    <row r="24" spans="1:10">
      <c r="A24" s="1" t="str">
        <f>'Level 2 2017-18 to 2024-25 cash'!A24</f>
        <v>Total Social Justice</v>
      </c>
      <c r="B24" s="1" t="str">
        <f>'Level 2 2017-18 to 2024-25 cash'!B24</f>
        <v>Discretionary Housing Payments</v>
      </c>
      <c r="C24" s="40">
        <f>'Level 2 2017-18 to 2024-25 cash'!C24/Deflators!$B$2*Deflators!$K$2</f>
        <v>0</v>
      </c>
      <c r="D24" s="40">
        <f>'Level 2 2017-18 to 2024-25 cash'!D24/Deflators!$C$2*Deflators!$K$2</f>
        <v>0</v>
      </c>
      <c r="E24" s="40">
        <f>'Level 2 2017-18 to 2024-25 cash'!E24/Deflators!$D$2*Deflators!$K$2</f>
        <v>0</v>
      </c>
      <c r="F24" s="40">
        <f>'Level 2 2017-18 to 2024-25 cash'!F24/Deflators!$E$2*Deflators!$K$2</f>
        <v>0</v>
      </c>
      <c r="G24" s="40">
        <f>'Level 2 2017-18 to 2024-25 cash'!G24/Deflators!$F$2*Deflators!$K$2</f>
        <v>0</v>
      </c>
      <c r="H24" s="40">
        <f>'Level 2 2017-18 to 2024-25 cash'!H24/Deflators!$G$2*Deflators!$K$2</f>
        <v>0</v>
      </c>
      <c r="I24" s="40">
        <f>'Level 2 2017-18 to 2024-25 cash'!I24/Deflators!$H$2*Deflators!$K$2</f>
        <v>0</v>
      </c>
      <c r="J24" s="40">
        <f>'Level 2 2017-18 to 2024-25 cash'!J24/Deflators!$I$2*Deflators!$K$2</f>
        <v>15.877897935472733</v>
      </c>
    </row>
    <row r="25" spans="1:10" s="9" customFormat="1" ht="15.75">
      <c r="A25" s="1" t="str">
        <f>'Level 2 2017-18 to 2024-25 cash'!A25</f>
        <v>Total Social Justice</v>
      </c>
      <c r="B25" s="1" t="str">
        <f>'Level 2 2017-18 to 2024-25 cash'!B25</f>
        <v>Tackling Child Poverty and Social Justice</v>
      </c>
      <c r="C25" s="40">
        <f>'Level 2 2017-18 to 2024-25 cash'!C25/Deflators!$B$2*Deflators!$K$2</f>
        <v>0</v>
      </c>
      <c r="D25" s="40">
        <f>'Level 2 2017-18 to 2024-25 cash'!D25/Deflators!$C$2*Deflators!$K$2</f>
        <v>0</v>
      </c>
      <c r="E25" s="40">
        <f>'Level 2 2017-18 to 2024-25 cash'!E25/Deflators!$D$2*Deflators!$K$2</f>
        <v>0</v>
      </c>
      <c r="F25" s="40">
        <f>'Level 2 2017-18 to 2024-25 cash'!F25/Deflators!$E$2*Deflators!$K$2</f>
        <v>0</v>
      </c>
      <c r="G25" s="40">
        <f>'Level 2 2017-18 to 2024-25 cash'!G25/Deflators!$F$2*Deflators!$K$2</f>
        <v>0</v>
      </c>
      <c r="H25" s="40">
        <f>'Level 2 2017-18 to 2024-25 cash'!H25/Deflators!$G$2*Deflators!$K$2</f>
        <v>37.156004152287046</v>
      </c>
      <c r="I25" s="40">
        <f>'Level 2 2017-18 to 2024-25 cash'!I25/Deflators!$H$2*Deflators!$K$2</f>
        <v>42.450885272256741</v>
      </c>
      <c r="J25" s="40">
        <f>'Level 2 2017-18 to 2024-25 cash'!J25/Deflators!$I$2*Deflators!$K$2</f>
        <v>42.423875673547421</v>
      </c>
    </row>
    <row r="26" spans="1:10">
      <c r="A26" s="1" t="str">
        <f>'Level 2 2017-18 to 2024-25 cash'!A26</f>
        <v>Total Social Justice</v>
      </c>
      <c r="B26" s="1" t="str">
        <f>'Level 2 2017-18 to 2024-25 cash'!B26</f>
        <v>Office of the Scottish Charity Regulator</v>
      </c>
      <c r="C26" s="40">
        <f>'Level 2 2017-18 to 2024-25 cash'!C26/Deflators!$B$2*Deflators!$K$2</f>
        <v>4.0590203393104689</v>
      </c>
      <c r="D26" s="40">
        <f>'Level 2 2017-18 to 2024-25 cash'!D26/Deflators!$C$2*Deflators!$K$2</f>
        <v>3.9281015095002791</v>
      </c>
      <c r="E26" s="40">
        <f>'Level 2 2017-18 to 2024-25 cash'!E26/Deflators!$D$2*Deflators!$K$2</f>
        <v>4.310834298272666</v>
      </c>
      <c r="F26" s="40">
        <f>'Level 2 2017-18 to 2024-25 cash'!F26/Deflators!$E$2*Deflators!$K$2</f>
        <v>4.1809233585957726</v>
      </c>
      <c r="G26" s="40">
        <f>'Level 2 2017-18 to 2024-25 cash'!G26/Deflators!$F$2*Deflators!$K$2</f>
        <v>3.9873138179259153</v>
      </c>
      <c r="H26" s="40">
        <f>'Level 2 2017-18 to 2024-25 cash'!H26/Deflators!$G$2*Deflators!$K$2</f>
        <v>4.0905028440312119</v>
      </c>
      <c r="I26" s="40">
        <f>'Level 2 2017-18 to 2024-25 cash'!I26/Deflators!$H$2*Deflators!$K$2</f>
        <v>3.7553486705764914</v>
      </c>
      <c r="J26" s="40">
        <f>'Level 2 2017-18 to 2024-25 cash'!J26/Deflators!$I$2*Deflators!$K$2</f>
        <v>4.5030391055953896</v>
      </c>
    </row>
    <row r="27" spans="1:10">
      <c r="A27" s="1" t="str">
        <f>'Level 2 2017-18 to 2024-25 cash'!A27</f>
        <v>Total Social Justice</v>
      </c>
      <c r="B27" s="1" t="str">
        <f>'Level 2 2017-18 to 2024-25 cash'!B27</f>
        <v>Equality, Inclusion and Human Rights</v>
      </c>
      <c r="C27" s="40">
        <f>'Level 2 2017-18 to 2024-25 cash'!C27/Deflators!$B$2*Deflators!$K$2</f>
        <v>33.96047017223092</v>
      </c>
      <c r="D27" s="40">
        <f>'Level 2 2017-18 to 2024-25 cash'!D27/Deflators!$C$2*Deflators!$K$2</f>
        <v>30.925114809147438</v>
      </c>
      <c r="E27" s="40">
        <f>'Level 2 2017-18 to 2024-25 cash'!E27/Deflators!$D$2*Deflators!$K$2</f>
        <v>36.707407206503618</v>
      </c>
      <c r="F27" s="40">
        <f>'Level 2 2017-18 to 2024-25 cash'!F27/Deflators!$E$2*Deflators!$K$2</f>
        <v>39.613771548338931</v>
      </c>
      <c r="G27" s="40">
        <f>'Level 2 2017-18 to 2024-25 cash'!G27/Deflators!$F$2*Deflators!$K$2</f>
        <v>47.629809754324036</v>
      </c>
      <c r="H27" s="40">
        <f>'Level 2 2017-18 to 2024-25 cash'!H27/Deflators!$G$2*Deflators!$K$2</f>
        <v>57.163268947827319</v>
      </c>
      <c r="I27" s="40">
        <f>'Level 2 2017-18 to 2024-25 cash'!I27/Deflators!$H$2*Deflators!$K$2</f>
        <v>50.255832389158883</v>
      </c>
      <c r="J27" s="40">
        <f>'Level 2 2017-18 to 2024-25 cash'!J27/Deflators!$I$2*Deflators!$K$2</f>
        <v>98.778794325618151</v>
      </c>
    </row>
    <row r="28" spans="1:10" s="9" customFormat="1" ht="15.75">
      <c r="A28" s="1" t="str">
        <f>'Level 2 2017-18 to 2024-25 cash'!A28</f>
        <v>Total Social Justice</v>
      </c>
      <c r="B28" s="1" t="str">
        <f>'Level 2 2017-18 to 2024-25 cash'!B28</f>
        <v>Social Security</v>
      </c>
      <c r="C28" s="40">
        <f>'Level 2 2017-18 to 2024-25 cash'!C28/Deflators!$B$2*Deflators!$K$2</f>
        <v>16.777284069149939</v>
      </c>
      <c r="D28" s="40">
        <f>'Level 2 2017-18 to 2024-25 cash'!D28/Deflators!$C$2*Deflators!$K$2</f>
        <v>345.94950324842819</v>
      </c>
      <c r="E28" s="40">
        <f>'Level 2 2017-18 to 2024-25 cash'!E28/Deflators!$D$2*Deflators!$K$2</f>
        <v>195.29385684598898</v>
      </c>
      <c r="F28" s="40">
        <f>'Level 2 2017-18 to 2024-25 cash'!F28/Deflators!$E$2*Deflators!$K$2</f>
        <v>353.78375276577896</v>
      </c>
      <c r="G28" s="40">
        <f>'Level 2 2017-18 to 2024-25 cash'!G28/Deflators!$F$2*Deflators!$K$2</f>
        <v>457.34003263328134</v>
      </c>
      <c r="H28" s="40">
        <f>'Level 2 2017-18 to 2024-25 cash'!H28/Deflators!$G$2*Deflators!$K$2</f>
        <v>570.10025920927035</v>
      </c>
      <c r="I28" s="40">
        <f>'Level 2 2017-18 to 2024-25 cash'!I28/Deflators!$H$2*Deflators!$K$2</f>
        <v>534.76570930768901</v>
      </c>
      <c r="J28" s="40">
        <f>'Level 2 2017-18 to 2024-25 cash'!J28/Deflators!$I$2*Deflators!$K$2</f>
        <v>520.0265907229408</v>
      </c>
    </row>
    <row r="29" spans="1:10">
      <c r="A29" s="1" t="str">
        <f>'Level 2 2017-18 to 2024-25 cash'!A29</f>
        <v>Total Social Justice</v>
      </c>
      <c r="B29" s="1" t="str">
        <f>'Level 2 2017-18 to 2024-25 cash'!B29</f>
        <v>Social Security Assistance</v>
      </c>
      <c r="C29" s="40">
        <f>'Level 2 2017-18 to 2024-25 cash'!C29/Deflators!$B$2*Deflators!$K$2</f>
        <v>0</v>
      </c>
      <c r="D29" s="40">
        <f>'Level 2 2017-18 to 2024-25 cash'!D29/Deflators!$C$2*Deflators!$K$2</f>
        <v>0</v>
      </c>
      <c r="E29" s="40">
        <f>'Level 2 2017-18 to 2024-25 cash'!E29/Deflators!$D$2*Deflators!$K$2</f>
        <v>458.25474904062162</v>
      </c>
      <c r="F29" s="40">
        <f>'Level 2 2017-18 to 2024-25 cash'!F29/Deflators!$E$2*Deflators!$K$2</f>
        <v>4299.7277640239245</v>
      </c>
      <c r="G29" s="40">
        <f>'Level 2 2017-18 to 2024-25 cash'!G29/Deflators!$F$2*Deflators!$K$2</f>
        <v>4214.4308065952173</v>
      </c>
      <c r="H29" s="40">
        <f>'Level 2 2017-18 to 2024-25 cash'!H29/Deflators!$G$2*Deflators!$K$2</f>
        <v>4877.3852743180514</v>
      </c>
      <c r="I29" s="40">
        <f>'Level 2 2017-18 to 2024-25 cash'!I29/Deflators!$H$2*Deflators!$K$2</f>
        <v>5849.5863312410147</v>
      </c>
      <c r="J29" s="40">
        <f>'Level 2 2017-18 to 2024-25 cash'!J29/Deflators!$I$2*Deflators!$K$2</f>
        <v>6369.0321165606483</v>
      </c>
    </row>
    <row r="30" spans="1:10">
      <c r="A30" s="1" t="str">
        <f>'Level 2 2017-18 to 2024-25 cash'!A30</f>
        <v>Total Social Justice</v>
      </c>
      <c r="B30" s="1" t="str">
        <f>'Level 2 2017-18 to 2024-25 cash'!B30</f>
        <v>Ukrainian Resettlement</v>
      </c>
      <c r="C30" s="40">
        <f>'Level 2 2017-18 to 2024-25 cash'!C30/Deflators!$B$2*Deflators!$K$2</f>
        <v>0</v>
      </c>
      <c r="D30" s="40">
        <f>'Level 2 2017-18 to 2024-25 cash'!D30/Deflators!$C$2*Deflators!$K$2</f>
        <v>0</v>
      </c>
      <c r="E30" s="40">
        <f>'Level 2 2017-18 to 2024-25 cash'!E30/Deflators!$D$2*Deflators!$K$2</f>
        <v>0</v>
      </c>
      <c r="F30" s="40">
        <f>'Level 2 2017-18 to 2024-25 cash'!F30/Deflators!$E$2*Deflators!$K$2</f>
        <v>0</v>
      </c>
      <c r="G30" s="40">
        <f>'Level 2 2017-18 to 2024-25 cash'!G30/Deflators!$F$2*Deflators!$K$2</f>
        <v>0</v>
      </c>
      <c r="H30" s="40">
        <f>'Level 2 2017-18 to 2024-25 cash'!H30/Deflators!$G$2*Deflators!$K$2</f>
        <v>278.83594386812757</v>
      </c>
      <c r="I30" s="40">
        <f>'Level 2 2017-18 to 2024-25 cash'!I30/Deflators!$H$2*Deflators!$K$2</f>
        <v>188.66258418761703</v>
      </c>
      <c r="J30" s="40">
        <f>'Level 2 2017-18 to 2024-25 cash'!J30/Deflators!$I$2*Deflators!$K$2</f>
        <v>0</v>
      </c>
    </row>
    <row r="31" spans="1:10" s="9" customFormat="1" ht="15.75">
      <c r="A31" s="1" t="str">
        <f>'Level 2 2017-18 to 2024-25 cash'!A31</f>
        <v>Total Social Justice</v>
      </c>
      <c r="B31" s="1" t="str">
        <f>'Level 2 2017-18 to 2024-25 cash'!B31</f>
        <v>Housing and Regeneration</v>
      </c>
      <c r="C31" s="40">
        <f>'Level 2 2017-18 to 2024-25 cash'!C31/Deflators!$B$2*Deflators!$K$2</f>
        <v>0</v>
      </c>
      <c r="D31" s="40">
        <f>'Level 2 2017-18 to 2024-25 cash'!D31/Deflators!$C$2*Deflators!$K$2</f>
        <v>0</v>
      </c>
      <c r="E31" s="40">
        <f>'Level 2 2017-18 to 2024-25 cash'!E31/Deflators!$D$2*Deflators!$K$2</f>
        <v>0</v>
      </c>
      <c r="F31" s="40">
        <f>'Level 2 2017-18 to 2024-25 cash'!F31/Deflators!$E$2*Deflators!$K$2</f>
        <v>0</v>
      </c>
      <c r="G31" s="40">
        <f>'Level 2 2017-18 to 2024-25 cash'!G31/Deflators!$F$2*Deflators!$K$2</f>
        <v>0</v>
      </c>
      <c r="H31" s="40">
        <f>'Level 2 2017-18 to 2024-25 cash'!H31/Deflators!$G$2*Deflators!$K$2</f>
        <v>0</v>
      </c>
      <c r="I31" s="40">
        <f>'Level 2 2017-18 to 2024-25 cash'!I31/Deflators!$H$2*Deflators!$K$2</f>
        <v>0</v>
      </c>
      <c r="J31" s="40">
        <f>'Level 2 2017-18 to 2024-25 cash'!J31/Deflators!$I$2*Deflators!$K$2</f>
        <v>0</v>
      </c>
    </row>
    <row r="32" spans="1:10" s="9" customFormat="1" ht="15.75">
      <c r="A32" s="1" t="str">
        <f>'Level 2 2017-18 to 2024-25 cash'!A32</f>
        <v>Total Social Justice</v>
      </c>
      <c r="B32" s="1" t="str">
        <f>'Level 2 2017-18 to 2024-25 cash'!B32</f>
        <v>Connected Communities</v>
      </c>
      <c r="C32" s="40">
        <f>'Level 2 2017-18 to 2024-25 cash'!C32/Deflators!$B$2*Deflators!$K$2</f>
        <v>0</v>
      </c>
      <c r="D32" s="40">
        <f>'Level 2 2017-18 to 2024-25 cash'!D32/Deflators!$C$2*Deflators!$K$2</f>
        <v>0</v>
      </c>
      <c r="E32" s="40">
        <f>'Level 2 2017-18 to 2024-25 cash'!E32/Deflators!$D$2*Deflators!$K$2</f>
        <v>0</v>
      </c>
      <c r="F32" s="40">
        <f>'Level 2 2017-18 to 2024-25 cash'!F32/Deflators!$E$2*Deflators!$K$2</f>
        <v>0</v>
      </c>
      <c r="G32" s="40">
        <f>'Level 2 2017-18 to 2024-25 cash'!G32/Deflators!$F$2*Deflators!$K$2</f>
        <v>4.5828829873570633</v>
      </c>
      <c r="H32" s="40">
        <f>'Level 2 2017-18 to 2024-25 cash'!H32/Deflators!$G$2*Deflators!$K$2</f>
        <v>0</v>
      </c>
      <c r="I32" s="40">
        <f>'Level 2 2017-18 to 2024-25 cash'!I32/Deflators!$H$2*Deflators!$K$2</f>
        <v>0</v>
      </c>
      <c r="J32" s="40">
        <f>'Level 2 2017-18 to 2024-25 cash'!J32/Deflators!$I$2*Deflators!$K$2</f>
        <v>0</v>
      </c>
    </row>
    <row r="33" spans="1:10">
      <c r="A33" s="1" t="str">
        <f>'Level 2 2017-18 to 2024-25 cash'!A33</f>
        <v>Total Social Justice</v>
      </c>
      <c r="B33" s="1" t="str">
        <f>'Level 2 2017-18 to 2024-25 cash'!B33</f>
        <v>Scottish Futures Fund (SJC&amp;PR)</v>
      </c>
      <c r="C33" s="40">
        <f>'Level 2 2017-18 to 2024-25 cash'!C33/Deflators!$B$2*Deflators!$K$2</f>
        <v>0</v>
      </c>
      <c r="D33" s="40">
        <f>'Level 2 2017-18 to 2024-25 cash'!D33/Deflators!$C$2*Deflators!$K$2</f>
        <v>0</v>
      </c>
      <c r="E33" s="40">
        <f>'Level 2 2017-18 to 2024-25 cash'!E33/Deflators!$D$2*Deflators!$K$2</f>
        <v>0</v>
      </c>
      <c r="F33" s="40">
        <f>'Level 2 2017-18 to 2024-25 cash'!F33/Deflators!$E$2*Deflators!$K$2</f>
        <v>0</v>
      </c>
      <c r="G33" s="40">
        <f>'Level 2 2017-18 to 2024-25 cash'!G33/Deflators!$F$2*Deflators!$K$2</f>
        <v>0</v>
      </c>
      <c r="H33" s="40">
        <f>'Level 2 2017-18 to 2024-25 cash'!H33/Deflators!$G$2*Deflators!$K$2</f>
        <v>0</v>
      </c>
      <c r="I33" s="40">
        <f>'Level 2 2017-18 to 2024-25 cash'!I33/Deflators!$H$2*Deflators!$K$2</f>
        <v>0</v>
      </c>
      <c r="J33" s="40">
        <f>'Level 2 2017-18 to 2024-25 cash'!J33/Deflators!$I$2*Deflators!$K$2</f>
        <v>0</v>
      </c>
    </row>
    <row r="34" spans="1:10">
      <c r="A34" s="1" t="str">
        <f>'Level 2 2017-18 to 2024-25 cash'!A34</f>
        <v>Total Social Justice</v>
      </c>
      <c r="B34" s="1" t="str">
        <f>'Level 2 2017-18 to 2024-25 cash'!B34</f>
        <v>Welfare Reform Mitigation</v>
      </c>
      <c r="C34" s="40">
        <f>'Level 2 2017-18 to 2024-25 cash'!C34/Deflators!$B$2*Deflators!$K$2</f>
        <v>0</v>
      </c>
      <c r="D34" s="40">
        <f>'Level 2 2017-18 to 2024-25 cash'!D34/Deflators!$C$2*Deflators!$K$2</f>
        <v>0</v>
      </c>
      <c r="E34" s="40">
        <f>'Level 2 2017-18 to 2024-25 cash'!E34/Deflators!$D$2*Deflators!$K$2</f>
        <v>0</v>
      </c>
      <c r="F34" s="40">
        <f>'Level 2 2017-18 to 2024-25 cash'!F34/Deflators!$E$2*Deflators!$K$2</f>
        <v>0</v>
      </c>
      <c r="G34" s="40">
        <f>'Level 2 2017-18 to 2024-25 cash'!G34/Deflators!$F$2*Deflators!$K$2</f>
        <v>0</v>
      </c>
      <c r="H34" s="40">
        <f>'Level 2 2017-18 to 2024-25 cash'!H34/Deflators!$G$2*Deflators!$K$2</f>
        <v>0</v>
      </c>
      <c r="I34" s="40">
        <f>'Level 2 2017-18 to 2024-25 cash'!I34/Deflators!$H$2*Deflators!$K$2</f>
        <v>0</v>
      </c>
      <c r="J34" s="40">
        <f>'Level 2 2017-18 to 2024-25 cash'!J34/Deflators!$I$2*Deflators!$K$2</f>
        <v>0</v>
      </c>
    </row>
    <row r="35" spans="1:10">
      <c r="A35" s="1" t="str">
        <f>'Level 2 2017-18 to 2024-25 cash'!A35</f>
        <v>Total Social Justice</v>
      </c>
      <c r="B35" s="1" t="str">
        <f>'Level 2 2017-18 to 2024-25 cash'!B35</f>
        <v>Social Justice &amp; Regeneration</v>
      </c>
      <c r="C35" s="40">
        <f>'Level 2 2017-18 to 2024-25 cash'!C35/Deflators!$B$2*Deflators!$K$2</f>
        <v>81.315707464186389</v>
      </c>
      <c r="D35" s="40">
        <f>'Level 2 2017-18 to 2024-25 cash'!D35/Deflators!$C$2*Deflators!$K$2</f>
        <v>89.964213279146875</v>
      </c>
      <c r="E35" s="40">
        <f>'Level 2 2017-18 to 2024-25 cash'!E35/Deflators!$D$2*Deflators!$K$2</f>
        <v>100.19423959924653</v>
      </c>
      <c r="F35" s="40">
        <f>'Level 2 2017-18 to 2024-25 cash'!F35/Deflators!$E$2*Deflators!$K$2</f>
        <v>204.32051543954017</v>
      </c>
      <c r="G35" s="40">
        <f>'Level 2 2017-18 to 2024-25 cash'!G35/Deflators!$F$2*Deflators!$K$2</f>
        <v>23.993309532911599</v>
      </c>
      <c r="H35" s="40">
        <f>'Level 2 2017-18 to 2024-25 cash'!H35/Deflators!$G$2*Deflators!$K$2</f>
        <v>0</v>
      </c>
      <c r="I35" s="40">
        <f>'Level 2 2017-18 to 2024-25 cash'!I35/Deflators!$H$2*Deflators!$K$2</f>
        <v>0</v>
      </c>
      <c r="J35" s="40">
        <f>'Level 2 2017-18 to 2024-25 cash'!J35/Deflators!$I$2*Deflators!$K$2</f>
        <v>0</v>
      </c>
    </row>
    <row r="36" spans="1:10" ht="15.75">
      <c r="A36" s="122" t="str">
        <f>'Level 2 2017-18 to 2024-25 cash'!A36</f>
        <v>Total Social Justice</v>
      </c>
      <c r="B36" s="122" t="str">
        <f>'Level 2 2017-18 to 2024-25 cash'!B36</f>
        <v>Total</v>
      </c>
      <c r="C36" s="123">
        <f>'Level 2 2017-18 to 2024-25 cash'!C36/Deflators!$B$2*Deflators!$K$2</f>
        <v>164.79622577600503</v>
      </c>
      <c r="D36" s="123">
        <f>'Level 2 2017-18 to 2024-25 cash'!D36/Deflators!$C$2*Deflators!$K$2</f>
        <v>500.31988430494266</v>
      </c>
      <c r="E36" s="123">
        <f>'Level 2 2017-18 to 2024-25 cash'!E36/Deflators!$D$2*Deflators!$K$2</f>
        <v>823.36935097007938</v>
      </c>
      <c r="F36" s="123">
        <f>'Level 2 2017-18 to 2024-25 cash'!F36/Deflators!$E$2*Deflators!$K$2</f>
        <v>5080.6249743435665</v>
      </c>
      <c r="G36" s="123">
        <f>'Level 2 2017-18 to 2024-25 cash'!G36/Deflators!$F$2*Deflators!$K$2</f>
        <v>4796.9934904322117</v>
      </c>
      <c r="H36" s="123">
        <f>'Level 2 2017-18 to 2024-25 cash'!H36/Deflators!$G$2*Deflators!$K$2</f>
        <v>5855.769602795941</v>
      </c>
      <c r="I36" s="123">
        <f>'Level 2 2017-18 to 2024-25 cash'!I36/Deflators!$H$2*Deflators!$K$2</f>
        <v>6693.3041585413339</v>
      </c>
      <c r="J36" s="124">
        <f>'Level 2 2017-18 to 2024-25 cash'!J36/Deflators!$I$2*Deflators!$K$2</f>
        <v>7065.461114595696</v>
      </c>
    </row>
    <row r="37" spans="1:10" ht="20.100000000000001" customHeight="1">
      <c r="A37" s="1" t="str">
        <f>'Level 2 2017-18 to 2024-25 cash'!A37</f>
        <v>Total Education and Skills</v>
      </c>
      <c r="B37" s="1" t="str">
        <f>'Level 2 2017-18 to 2024-25 cash'!B37</f>
        <v>Learning</v>
      </c>
      <c r="C37" s="40">
        <f>'Level 2 2017-18 to 2024-25 cash'!C37/Deflators!$B$2*Deflators!$K$2</f>
        <v>288.59634612497439</v>
      </c>
      <c r="D37" s="40">
        <f>'Level 2 2017-18 to 2024-25 cash'!D37/Deflators!$C$2*Deflators!$K$2</f>
        <v>343.77568652871491</v>
      </c>
      <c r="E37" s="40">
        <f>'Level 2 2017-18 to 2024-25 cash'!E37/Deflators!$D$2*Deflators!$K$2</f>
        <v>383.14172717677968</v>
      </c>
      <c r="F37" s="40">
        <f>'Level 2 2017-18 to 2024-25 cash'!F37/Deflators!$E$2*Deflators!$K$2</f>
        <v>486.95857087031044</v>
      </c>
      <c r="G37" s="40">
        <f>'Level 2 2017-18 to 2024-25 cash'!G37/Deflators!$F$2*Deflators!$K$2</f>
        <v>368.76981362046519</v>
      </c>
      <c r="H37" s="40">
        <f>'Level 2 2017-18 to 2024-25 cash'!H37/Deflators!$G$2*Deflators!$K$2</f>
        <v>268.46609683520597</v>
      </c>
      <c r="I37" s="40">
        <f>'Level 2 2017-18 to 2024-25 cash'!I37/Deflators!$H$2*Deflators!$K$2</f>
        <v>199.40213730557312</v>
      </c>
      <c r="J37" s="40">
        <f>'Level 2 2017-18 to 2024-25 cash'!J37/Deflators!$I$2*Deflators!$K$2</f>
        <v>191.03273317670772</v>
      </c>
    </row>
    <row r="38" spans="1:10">
      <c r="A38" s="1" t="str">
        <f>'Level 2 2017-18 to 2024-25 cash'!A38</f>
        <v>Total Education and Skills</v>
      </c>
      <c r="B38" s="1" t="str">
        <f>'Level 2 2017-18 to 2024-25 cash'!B38</f>
        <v>Education Reform</v>
      </c>
      <c r="C38" s="40">
        <f>'Level 2 2017-18 to 2024-25 cash'!C38/Deflators!$B$2*Deflators!$K$2</f>
        <v>0</v>
      </c>
      <c r="D38" s="40">
        <f>'Level 2 2017-18 to 2024-25 cash'!D38/Deflators!$C$2*Deflators!$K$2</f>
        <v>0</v>
      </c>
      <c r="E38" s="40">
        <f>'Level 2 2017-18 to 2024-25 cash'!E38/Deflators!$D$2*Deflators!$K$2</f>
        <v>0</v>
      </c>
      <c r="F38" s="40">
        <f>'Level 2 2017-18 to 2024-25 cash'!F38/Deflators!$E$2*Deflators!$K$2</f>
        <v>0</v>
      </c>
      <c r="G38" s="40">
        <f>'Level 2 2017-18 to 2024-25 cash'!G38/Deflators!$F$2*Deflators!$K$2</f>
        <v>0</v>
      </c>
      <c r="H38" s="40">
        <f>'Level 2 2017-18 to 2024-25 cash'!H38/Deflators!$G$2*Deflators!$K$2</f>
        <v>126.99261705606632</v>
      </c>
      <c r="I38" s="40">
        <f>'Level 2 2017-18 to 2024-25 cash'!I38/Deflators!$H$2*Deflators!$K$2</f>
        <v>99.285060349141176</v>
      </c>
      <c r="J38" s="40">
        <f>'Level 2 2017-18 to 2024-25 cash'!J38/Deflators!$I$2*Deflators!$K$2</f>
        <v>95.909914001268561</v>
      </c>
    </row>
    <row r="39" spans="1:10">
      <c r="A39" s="1" t="str">
        <f>'Level 2 2017-18 to 2024-25 cash'!A39</f>
        <v>Total Education and Skills</v>
      </c>
      <c r="B39" s="1" t="str">
        <f>'Level 2 2017-18 to 2024-25 cash'!B39</f>
        <v>Education Scotland</v>
      </c>
      <c r="C39" s="40">
        <f>'Level 2 2017-18 to 2024-25 cash'!C39/Deflators!$B$2*Deflators!$K$2</f>
        <v>0</v>
      </c>
      <c r="D39" s="40">
        <f>'Level 2 2017-18 to 2024-25 cash'!D39/Deflators!$C$2*Deflators!$K$2</f>
        <v>0</v>
      </c>
      <c r="E39" s="40">
        <f>'Level 2 2017-18 to 2024-25 cash'!E39/Deflators!$D$2*Deflators!$K$2</f>
        <v>0</v>
      </c>
      <c r="F39" s="40">
        <f>'Level 2 2017-18 to 2024-25 cash'!F39/Deflators!$E$2*Deflators!$K$2</f>
        <v>0</v>
      </c>
      <c r="G39" s="40">
        <f>'Level 2 2017-18 to 2024-25 cash'!G39/Deflators!$F$2*Deflators!$K$2</f>
        <v>0</v>
      </c>
      <c r="H39" s="40">
        <f>'Level 2 2017-18 to 2024-25 cash'!H39/Deflators!$G$2*Deflators!$K$2</f>
        <v>51.413638844048933</v>
      </c>
      <c r="I39" s="40">
        <f>'Level 2 2017-18 to 2024-25 cash'!I39/Deflators!$H$2*Deflators!$K$2</f>
        <v>51.023587551171076</v>
      </c>
      <c r="J39" s="40">
        <f>'Level 2 2017-18 to 2024-25 cash'!J39/Deflators!$I$2*Deflators!$K$2</f>
        <v>49.618029469359527</v>
      </c>
    </row>
    <row r="40" spans="1:10">
      <c r="A40" s="1" t="str">
        <f>'Level 2 2017-18 to 2024-25 cash'!A40</f>
        <v>Total Education and Skills</v>
      </c>
      <c r="B40" s="1" t="str">
        <f>'Level 2 2017-18 to 2024-25 cash'!B40</f>
        <v>Children and Families</v>
      </c>
      <c r="C40" s="40">
        <f>'Level 2 2017-18 to 2024-25 cash'!C40/Deflators!$B$2*Deflators!$K$2</f>
        <v>209.71605086437421</v>
      </c>
      <c r="D40" s="40">
        <f>'Level 2 2017-18 to 2024-25 cash'!D40/Deflators!$C$2*Deflators!$K$2</f>
        <v>177.9670479814412</v>
      </c>
      <c r="E40" s="40">
        <f>'Level 2 2017-18 to 2024-25 cash'!E40/Deflators!$D$2*Deflators!$K$2</f>
        <v>200.25784785612115</v>
      </c>
      <c r="F40" s="40">
        <f>'Level 2 2017-18 to 2024-25 cash'!F40/Deflators!$E$2*Deflators!$K$2</f>
        <v>224.25912893596677</v>
      </c>
      <c r="G40" s="40">
        <f>'Level 2 2017-18 to 2024-25 cash'!G40/Deflators!$F$2*Deflators!$K$2</f>
        <v>202.64228894663893</v>
      </c>
      <c r="H40" s="40">
        <f>'Level 2 2017-18 to 2024-25 cash'!H40/Deflators!$G$2*Deflators!$K$2</f>
        <v>246.87813625037927</v>
      </c>
      <c r="I40" s="40">
        <f>'Level 2 2017-18 to 2024-25 cash'!I40/Deflators!$H$2*Deflators!$K$2</f>
        <v>207.85533584414483</v>
      </c>
      <c r="J40" s="40">
        <f>'Level 2 2017-18 to 2024-25 cash'!J40/Deflators!$I$2*Deflators!$K$2</f>
        <v>219.53306201293023</v>
      </c>
    </row>
    <row r="41" spans="1:10">
      <c r="A41" s="1" t="str">
        <f>'Level 2 2017-18 to 2024-25 cash'!A41</f>
        <v>Total Education and Skills</v>
      </c>
      <c r="B41" s="1" t="str">
        <f>'Level 2 2017-18 to 2024-25 cash'!B41</f>
        <v>Higher Education and Student Support</v>
      </c>
      <c r="C41" s="40">
        <f>'Level 2 2017-18 to 2024-25 cash'!C41/Deflators!$B$2*Deflators!$K$2</f>
        <v>1191.9989729775077</v>
      </c>
      <c r="D41" s="40">
        <f>'Level 2 2017-18 to 2024-25 cash'!D41/Deflators!$C$2*Deflators!$K$2</f>
        <v>2116.0976771246737</v>
      </c>
      <c r="E41" s="40">
        <f>'Level 2 2017-18 to 2024-25 cash'!E41/Deflators!$D$2*Deflators!$K$2</f>
        <v>1493.6387686802932</v>
      </c>
      <c r="F41" s="40">
        <f>'Level 2 2017-18 to 2024-25 cash'!F41/Deflators!$E$2*Deflators!$K$2</f>
        <v>1577.5890199939779</v>
      </c>
      <c r="G41" s="40">
        <f>'Level 2 2017-18 to 2024-25 cash'!G41/Deflators!$F$2*Deflators!$K$2</f>
        <v>363.91163108263243</v>
      </c>
      <c r="H41" s="40">
        <f>'Level 2 2017-18 to 2024-25 cash'!H41/Deflators!$G$2*Deflators!$K$2</f>
        <v>536.08996034146389</v>
      </c>
      <c r="I41" s="40">
        <f>'Level 2 2017-18 to 2024-25 cash'!I41/Deflators!$H$2*Deflators!$K$2</f>
        <v>1516.2397821972434</v>
      </c>
      <c r="J41" s="40">
        <f>'Level 2 2017-18 to 2024-25 cash'!J41/Deflators!$I$2*Deflators!$K$2</f>
        <v>1129.8890793218382</v>
      </c>
    </row>
    <row r="42" spans="1:10">
      <c r="A42" s="1" t="str">
        <f>'Level 2 2017-18 to 2024-25 cash'!A42</f>
        <v>Total Education and Skills</v>
      </c>
      <c r="B42" s="1" t="str">
        <f>'Level 2 2017-18 to 2024-25 cash'!B42</f>
        <v>Scottish Funding Council</v>
      </c>
      <c r="C42" s="40">
        <f>'Level 2 2017-18 to 2024-25 cash'!C42/Deflators!$B$2*Deflators!$K$2</f>
        <v>2226.1020547558383</v>
      </c>
      <c r="D42" s="40">
        <f>'Level 2 2017-18 to 2024-25 cash'!D42/Deflators!$C$2*Deflators!$K$2</f>
        <v>2692.0856229565011</v>
      </c>
      <c r="E42" s="40">
        <f>'Level 2 2017-18 to 2024-25 cash'!E42/Deflators!$D$2*Deflators!$K$2</f>
        <v>2774.6097119791343</v>
      </c>
      <c r="F42" s="40">
        <f>'Level 2 2017-18 to 2024-25 cash'!F42/Deflators!$E$2*Deflators!$K$2</f>
        <v>2616.2029279712806</v>
      </c>
      <c r="G42" s="40">
        <f>'Level 2 2017-18 to 2024-25 cash'!G42/Deflators!$F$2*Deflators!$K$2</f>
        <v>2417.8717327351287</v>
      </c>
      <c r="H42" s="40">
        <f>'Level 2 2017-18 to 2024-25 cash'!H42/Deflators!$G$2*Deflators!$K$2</f>
        <v>2394.320937724347</v>
      </c>
      <c r="I42" s="40">
        <f>'Level 2 2017-18 to 2024-25 cash'!I42/Deflators!$H$2*Deflators!$K$2</f>
        <v>2293.2012417909141</v>
      </c>
      <c r="J42" s="40">
        <f>'Level 2 2017-18 to 2024-25 cash'!J42/Deflators!$I$2*Deflators!$K$2</f>
        <v>2244.3136193514279</v>
      </c>
    </row>
    <row r="43" spans="1:10" s="9" customFormat="1" ht="15.75">
      <c r="A43" s="1" t="str">
        <f>'Level 2 2017-18 to 2024-25 cash'!A43</f>
        <v>Total Education and Skills</v>
      </c>
      <c r="B43" s="1" t="str">
        <f>'Level 2 2017-18 to 2024-25 cash'!B43</f>
        <v>Lifelong Learning and Skills</v>
      </c>
      <c r="C43" s="40">
        <f>'Level 2 2017-18 to 2024-25 cash'!C43/Deflators!$B$2*Deflators!$K$2</f>
        <v>0</v>
      </c>
      <c r="D43" s="40">
        <f>'Level 2 2017-18 to 2024-25 cash'!D43/Deflators!$C$2*Deflators!$K$2</f>
        <v>0</v>
      </c>
      <c r="E43" s="40">
        <f>'Level 2 2017-18 to 2024-25 cash'!E43/Deflators!$D$2*Deflators!$K$2</f>
        <v>0</v>
      </c>
      <c r="F43" s="40">
        <f>'Level 2 2017-18 to 2024-25 cash'!F43/Deflators!$E$2*Deflators!$K$2</f>
        <v>0</v>
      </c>
      <c r="G43" s="40">
        <f>'Level 2 2017-18 to 2024-25 cash'!G43/Deflators!$F$2*Deflators!$K$2</f>
        <v>0</v>
      </c>
      <c r="H43" s="40">
        <f>'Level 2 2017-18 to 2024-25 cash'!H43/Deflators!$G$2*Deflators!$K$2</f>
        <v>333.43752032690526</v>
      </c>
      <c r="I43" s="40">
        <f>'Level 2 2017-18 to 2024-25 cash'!I43/Deflators!$H$2*Deflators!$K$2</f>
        <v>286.68496350672348</v>
      </c>
      <c r="J43" s="40">
        <f>'Level 2 2017-18 to 2024-25 cash'!J43/Deflators!$I$2*Deflators!$K$2</f>
        <v>269.08469708881847</v>
      </c>
    </row>
    <row r="44" spans="1:10">
      <c r="A44" s="1" t="str">
        <f>'Level 2 2017-18 to 2024-25 cash'!A44</f>
        <v>Total Education and Skills</v>
      </c>
      <c r="B44" s="1" t="str">
        <f>'Level 2 2017-18 to 2024-25 cash'!B44</f>
        <v>Advanced Learning and Science</v>
      </c>
      <c r="C44" s="40">
        <f>'Level 2 2017-18 to 2024-25 cash'!C44/Deflators!$B$2*Deflators!$K$2</f>
        <v>6.9003345768277971</v>
      </c>
      <c r="D44" s="40">
        <f>'Level 2 2017-18 to 2024-25 cash'!D44/Deflators!$C$2*Deflators!$K$2</f>
        <v>7.7960790163041258</v>
      </c>
      <c r="E44" s="40">
        <f>'Level 2 2017-18 to 2024-25 cash'!E44/Deflators!$D$2*Deflators!$K$2</f>
        <v>13.455028264305597</v>
      </c>
      <c r="F44" s="40">
        <f>'Level 2 2017-18 to 2024-25 cash'!F44/Deflators!$E$2*Deflators!$K$2</f>
        <v>19.405338949318033</v>
      </c>
      <c r="G44" s="40">
        <f>'Level 2 2017-18 to 2024-25 cash'!G44/Deflators!$F$2*Deflators!$K$2</f>
        <v>20.222016538828907</v>
      </c>
      <c r="H44" s="40">
        <f>'Level 2 2017-18 to 2024-25 cash'!H44/Deflators!$G$2*Deflators!$K$2</f>
        <v>0</v>
      </c>
      <c r="I44" s="40">
        <f>'Level 2 2017-18 to 2024-25 cash'!I44/Deflators!$H$2*Deflators!$K$2</f>
        <v>0</v>
      </c>
      <c r="J44" s="40">
        <f>'Level 2 2017-18 to 2024-25 cash'!J44/Deflators!$I$2*Deflators!$K$2</f>
        <v>0</v>
      </c>
    </row>
    <row r="45" spans="1:10">
      <c r="A45" s="1" t="str">
        <f>'Level 2 2017-18 to 2024-25 cash'!A45</f>
        <v>Total Education and Skills</v>
      </c>
      <c r="B45" s="1" t="str">
        <f>'Level 2 2017-18 to 2024-25 cash'!B45</f>
        <v>Early Learning &amp; Childcare Programme</v>
      </c>
      <c r="C45" s="40">
        <f>'Level 2 2017-18 to 2024-25 cash'!C45/Deflators!$B$2*Deflators!$K$2</f>
        <v>0</v>
      </c>
      <c r="D45" s="40">
        <f>'Level 2 2017-18 to 2024-25 cash'!D45/Deflators!$C$2*Deflators!$K$2</f>
        <v>10.306590151117399</v>
      </c>
      <c r="E45" s="40">
        <f>'Level 2 2017-18 to 2024-25 cash'!E45/Deflators!$D$2*Deflators!$K$2</f>
        <v>8.2297745694296367</v>
      </c>
      <c r="F45" s="40">
        <f>'Level 2 2017-18 to 2024-25 cash'!F45/Deflators!$E$2*Deflators!$K$2</f>
        <v>35.437939116207204</v>
      </c>
      <c r="G45" s="40">
        <f>'Level 2 2017-18 to 2024-25 cash'!G45/Deflators!$F$2*Deflators!$K$2</f>
        <v>16.636990100579681</v>
      </c>
      <c r="H45" s="40">
        <f>'Level 2 2017-18 to 2024-25 cash'!H45/Deflators!$G$2*Deflators!$K$2</f>
        <v>0</v>
      </c>
      <c r="I45" s="40">
        <f>'Level 2 2017-18 to 2024-25 cash'!I45/Deflators!$H$2*Deflators!$K$2</f>
        <v>0</v>
      </c>
      <c r="J45" s="40">
        <f>'Level 2 2017-18 to 2024-25 cash'!J45/Deflators!$I$2*Deflators!$K$2</f>
        <v>0</v>
      </c>
    </row>
    <row r="46" spans="1:10">
      <c r="A46" s="1" t="str">
        <f>'Level 2 2017-18 to 2024-25 cash'!A46</f>
        <v>Total Education and Skills</v>
      </c>
      <c r="B46" s="1" t="str">
        <f>'Level 2 2017-18 to 2024-25 cash'!B46</f>
        <v>Skills &amp; Training</v>
      </c>
      <c r="C46" s="40">
        <f>'Level 2 2017-18 to 2024-25 cash'!C46/Deflators!$B$2*Deflators!$K$2</f>
        <v>324.5863264668605</v>
      </c>
      <c r="D46" s="40">
        <f>'Level 2 2017-18 to 2024-25 cash'!D46/Deflators!$C$2*Deflators!$K$2</f>
        <v>335.35832615121427</v>
      </c>
      <c r="E46" s="40">
        <f>'Level 2 2017-18 to 2024-25 cash'!E46/Deflators!$D$2*Deflators!$K$2</f>
        <v>342.25411701437537</v>
      </c>
      <c r="F46" s="40">
        <f>'Level 2 2017-18 to 2024-25 cash'!F46/Deflators!$E$2*Deflators!$K$2</f>
        <v>345.2246326481058</v>
      </c>
      <c r="G46" s="40">
        <f>'Level 2 2017-18 to 2024-25 cash'!G46/Deflators!$F$2*Deflators!$K$2</f>
        <v>318.28600108815283</v>
      </c>
      <c r="H46" s="40">
        <f>'Level 2 2017-18 to 2024-25 cash'!H46/Deflators!$G$2*Deflators!$K$2</f>
        <v>0</v>
      </c>
      <c r="I46" s="40">
        <f>'Level 2 2017-18 to 2024-25 cash'!I46/Deflators!$H$2*Deflators!$K$2</f>
        <v>0</v>
      </c>
      <c r="J46" s="40">
        <f>'Level 2 2017-18 to 2024-25 cash'!J46/Deflators!$I$2*Deflators!$K$2</f>
        <v>0</v>
      </c>
    </row>
    <row r="47" spans="1:10" s="9" customFormat="1" ht="15.75">
      <c r="A47" s="122" t="str">
        <f>'Level 2 2017-18 to 2024-25 cash'!A47</f>
        <v>Total Education and Skills</v>
      </c>
      <c r="B47" s="122" t="str">
        <f>'Level 2 2017-18 to 2024-25 cash'!B47</f>
        <v>Total</v>
      </c>
      <c r="C47" s="123">
        <f>'Level 2 2017-18 to 2024-25 cash'!C47/Deflators!$B$2*Deflators!$K$2</f>
        <v>4247.9000857663823</v>
      </c>
      <c r="D47" s="123">
        <f>'Level 2 2017-18 to 2024-25 cash'!D47/Deflators!$C$2*Deflators!$K$2</f>
        <v>5683.3870299099663</v>
      </c>
      <c r="E47" s="123">
        <f>'Level 2 2017-18 to 2024-25 cash'!E47/Deflators!$D$2*Deflators!$K$2</f>
        <v>5215.5869755404392</v>
      </c>
      <c r="F47" s="123">
        <f>'Level 2 2017-18 to 2024-25 cash'!F47/Deflators!$E$2*Deflators!$K$2</f>
        <v>5305.0775584851672</v>
      </c>
      <c r="G47" s="123">
        <f>'Level 2 2017-18 to 2024-25 cash'!G47/Deflators!$F$2*Deflators!$K$2</f>
        <v>3708.3404741124268</v>
      </c>
      <c r="H47" s="123">
        <f>'Level 2 2017-18 to 2024-25 cash'!H47/Deflators!$G$2*Deflators!$K$2</f>
        <v>3957.5989073784167</v>
      </c>
      <c r="I47" s="123">
        <f>'Level 2 2017-18 to 2024-25 cash'!I47/Deflators!$H$2*Deflators!$K$2</f>
        <v>4653.6921085449112</v>
      </c>
      <c r="J47" s="124">
        <f>'Level 2 2017-18 to 2024-25 cash'!J47/Deflators!$I$2*Deflators!$K$2</f>
        <v>4199.3811344223514</v>
      </c>
    </row>
    <row r="48" spans="1:10" ht="20.100000000000001" customHeight="1">
      <c r="A48" s="1" t="str">
        <f>'Level 2 2017-18 to 2024-25 cash'!A48</f>
        <v>Total Justice and Home Affairs</v>
      </c>
      <c r="B48" s="1" t="str">
        <f>'Level 2 2017-18 to 2024-25 cash'!B48</f>
        <v>Community Justice</v>
      </c>
      <c r="C48" s="40">
        <f>'Level 2 2017-18 to 2024-25 cash'!C48/Deflators!$B$2*Deflators!$K$2</f>
        <v>35.313476952001082</v>
      </c>
      <c r="D48" s="40">
        <f>'Level 2 2017-18 to 2024-25 cash'!D48/Deflators!$C$2*Deflators!$K$2</f>
        <v>39.281015095002786</v>
      </c>
      <c r="E48" s="40">
        <f>'Level 2 2017-18 to 2024-25 cash'!E48/Deflators!$D$2*Deflators!$K$2</f>
        <v>42.063292243751476</v>
      </c>
      <c r="F48" s="40">
        <f>'Level 2 2017-18 to 2024-25 cash'!F48/Deflators!$E$2*Deflators!$K$2</f>
        <v>48.743075429985041</v>
      </c>
      <c r="G48" s="40">
        <f>'Level 2 2017-18 to 2024-25 cash'!G48/Deflators!$F$2*Deflators!$K$2</f>
        <v>59.922192916242714</v>
      </c>
      <c r="H48" s="40">
        <f>'Level 2 2017-18 to 2024-25 cash'!H48/Deflators!$G$2*Deflators!$K$2</f>
        <v>72.496018103905371</v>
      </c>
      <c r="I48" s="40">
        <f>'Level 2 2017-18 to 2024-25 cash'!I48/Deflators!$H$2*Deflators!$K$2</f>
        <v>74.201676208745994</v>
      </c>
      <c r="J48" s="40">
        <f>'Level 2 2017-18 to 2024-25 cash'!J48/Deflators!$I$2*Deflators!$K$2</f>
        <v>85.708736707593957</v>
      </c>
    </row>
    <row r="49" spans="1:10">
      <c r="A49" s="1" t="str">
        <f>'Level 2 2017-18 to 2024-25 cash'!A49</f>
        <v>Total Justice and Home Affairs</v>
      </c>
      <c r="B49" s="1" t="str">
        <f>'Level 2 2017-18 to 2024-25 cash'!B49</f>
        <v>Judiciary</v>
      </c>
      <c r="C49" s="40">
        <f>'Level 2 2017-18 to 2024-25 cash'!C49/Deflators!$B$2*Deflators!$K$2</f>
        <v>44.513923054438138</v>
      </c>
      <c r="D49" s="40">
        <f>'Level 2 2017-18 to 2024-25 cash'!D49/Deflators!$C$2*Deflators!$K$2</f>
        <v>45.827850944169917</v>
      </c>
      <c r="E49" s="40">
        <f>'Level 2 2017-18 to 2024-25 cash'!E49/Deflators!$D$2*Deflators!$K$2</f>
        <v>47.419177280999328</v>
      </c>
      <c r="F49" s="40">
        <f>'Level 2 2017-18 to 2024-25 cash'!F49/Deflators!$E$2*Deflators!$K$2</f>
        <v>45.596882875206127</v>
      </c>
      <c r="G49" s="40">
        <f>'Level 2 2017-18 to 2024-25 cash'!G49/Deflators!$F$2*Deflators!$K$2</f>
        <v>49.785179900396955</v>
      </c>
      <c r="H49" s="40">
        <f>'Level 2 2017-18 to 2024-25 cash'!H49/Deflators!$G$2*Deflators!$K$2</f>
        <v>44.787989547124042</v>
      </c>
      <c r="I49" s="40">
        <f>'Level 2 2017-18 to 2024-25 cash'!I49/Deflators!$H$2*Deflators!$K$2</f>
        <v>45.987519550130784</v>
      </c>
      <c r="J49" s="40">
        <f>'Level 2 2017-18 to 2024-25 cash'!J49/Deflators!$I$2*Deflators!$K$2</f>
        <v>50.935208565645446</v>
      </c>
    </row>
    <row r="50" spans="1:10">
      <c r="A50" s="1" t="str">
        <f>'Level 2 2017-18 to 2024-25 cash'!A50</f>
        <v>Total Justice and Home Affairs</v>
      </c>
      <c r="B50" s="1" t="str">
        <f>'Level 2 2017-18 to 2024-25 cash'!B50</f>
        <v>Criminal Injuries Compensation</v>
      </c>
      <c r="C50" s="40">
        <f>'Level 2 2017-18 to 2024-25 cash'!C50/Deflators!$B$2*Deflators!$K$2</f>
        <v>18.400892204874125</v>
      </c>
      <c r="D50" s="40">
        <f>'Level 2 2017-18 to 2024-25 cash'!D50/Deflators!$C$2*Deflators!$K$2</f>
        <v>22.71885648555876</v>
      </c>
      <c r="E50" s="40">
        <f>'Level 2 2017-18 to 2024-25 cash'!E50/Deflators!$D$2*Deflators!$K$2</f>
        <v>19.855964040528647</v>
      </c>
      <c r="F50" s="40">
        <f>'Level 2 2017-18 to 2024-25 cash'!F50/Deflators!$E$2*Deflators!$K$2</f>
        <v>27.077365130631669</v>
      </c>
      <c r="G50" s="40">
        <f>'Level 2 2017-18 to 2024-25 cash'!G50/Deflators!$F$2*Deflators!$K$2</f>
        <v>19.000398218102955</v>
      </c>
      <c r="H50" s="40">
        <f>'Level 2 2017-18 to 2024-25 cash'!H50/Deflators!$G$2*Deflators!$K$2</f>
        <v>23.333965781084238</v>
      </c>
      <c r="I50" s="40">
        <f>'Level 2 2017-18 to 2024-25 cash'!I50/Deflators!$H$2*Deflators!$K$2</f>
        <v>21.578316888272003</v>
      </c>
      <c r="J50" s="40">
        <f>'Level 2 2017-18 to 2024-25 cash'!J50/Deflators!$I$2*Deflators!$K$2</f>
        <v>19.966507520529376</v>
      </c>
    </row>
    <row r="51" spans="1:10" s="9" customFormat="1" ht="15.75">
      <c r="A51" s="1" t="str">
        <f>'Level 2 2017-18 to 2024-25 cash'!A51</f>
        <v>Total Justice and Home Affairs</v>
      </c>
      <c r="B51" s="1" t="str">
        <f>'Level 2 2017-18 to 2024-25 cash'!B51</f>
        <v>Legal Aid</v>
      </c>
      <c r="C51" s="40">
        <f>'Level 2 2017-18 to 2024-25 cash'!C51/Deflators!$B$2*Deflators!$K$2</f>
        <v>190.63865526961501</v>
      </c>
      <c r="D51" s="40">
        <f>'Level 2 2017-18 to 2024-25 cash'!D51/Deflators!$C$2*Deflators!$K$2</f>
        <v>181.12155398958075</v>
      </c>
      <c r="E51" s="40">
        <f>'Level 2 2017-18 to 2024-25 cash'!E51/Deflators!$D$2*Deflators!$K$2</f>
        <v>207.18130900183181</v>
      </c>
      <c r="F51" s="40">
        <f>'Level 2 2017-18 to 2024-25 cash'!F51/Deflators!$E$2*Deflators!$K$2</f>
        <v>170.5562183983873</v>
      </c>
      <c r="G51" s="40">
        <f>'Level 2 2017-18 to 2024-25 cash'!G51/Deflators!$F$2*Deflators!$K$2</f>
        <v>161.61889430895368</v>
      </c>
      <c r="H51" s="40">
        <f>'Level 2 2017-18 to 2024-25 cash'!H51/Deflators!$G$2*Deflators!$K$2</f>
        <v>190.48832226509592</v>
      </c>
      <c r="I51" s="40">
        <f>'Level 2 2017-18 to 2024-25 cash'!I51/Deflators!$H$2*Deflators!$K$2</f>
        <v>206.16875475402708</v>
      </c>
      <c r="J51" s="40">
        <f>'Level 2 2017-18 to 2024-25 cash'!J51/Deflators!$I$2*Deflators!$K$2</f>
        <v>200.00561419116286</v>
      </c>
    </row>
    <row r="52" spans="1:10">
      <c r="A52" s="1" t="str">
        <f>'Level 2 2017-18 to 2024-25 cash'!A52</f>
        <v>Total Justice and Home Affairs</v>
      </c>
      <c r="B52" s="1" t="str">
        <f>'Level 2 2017-18 to 2024-25 cash'!B52</f>
        <v>Police Central Government</v>
      </c>
      <c r="C52" s="40">
        <f>'Level 2 2017-18 to 2024-25 cash'!C52/Deflators!$B$2*Deflators!$K$2</f>
        <v>74.280072209381572</v>
      </c>
      <c r="D52" s="40">
        <f>'Level 2 2017-18 to 2024-25 cash'!D52/Deflators!$C$2*Deflators!$K$2</f>
        <v>81.25291333290815</v>
      </c>
      <c r="E52" s="40">
        <f>'Level 2 2017-18 to 2024-25 cash'!E52/Deflators!$D$2*Deflators!$K$2</f>
        <v>82.559008379040165</v>
      </c>
      <c r="F52" s="40">
        <f>'Level 2 2017-18 to 2024-25 cash'!F52/Deflators!$E$2*Deflators!$K$2</f>
        <v>95.920690972276702</v>
      </c>
      <c r="G52" s="40">
        <f>'Level 2 2017-18 to 2024-25 cash'!G52/Deflators!$F$2*Deflators!$K$2</f>
        <v>86.845027848871439</v>
      </c>
      <c r="H52" s="40">
        <f>'Level 2 2017-18 to 2024-25 cash'!H52/Deflators!$G$2*Deflators!$K$2</f>
        <v>92.54913514371502</v>
      </c>
      <c r="I52" s="40">
        <f>'Level 2 2017-18 to 2024-25 cash'!I52/Deflators!$H$2*Deflators!$K$2</f>
        <v>70.87135499202941</v>
      </c>
      <c r="J52" s="40">
        <f>'Level 2 2017-18 to 2024-25 cash'!J52/Deflators!$I$2*Deflators!$K$2</f>
        <v>60.953265838616879</v>
      </c>
    </row>
    <row r="53" spans="1:10">
      <c r="A53" s="1" t="str">
        <f>'Level 2 2017-18 to 2024-25 cash'!A53</f>
        <v>Total Justice and Home Affairs</v>
      </c>
      <c r="B53" s="1" t="str">
        <f>'Level 2 2017-18 to 2024-25 cash'!B53</f>
        <v>Safer and Stronger Communities</v>
      </c>
      <c r="C53" s="40">
        <f>'Level 2 2017-18 to 2024-25 cash'!C53/Deflators!$B$2*Deflators!$K$2</f>
        <v>5.953229830988688</v>
      </c>
      <c r="D53" s="40">
        <f>'Level 2 2017-18 to 2024-25 cash'!D53/Deflators!$C$2*Deflators!$K$2</f>
        <v>6.5748937170921344</v>
      </c>
      <c r="E53" s="40">
        <f>'Level 2 2017-18 to 2024-25 cash'!E53/Deflators!$D$2*Deflators!$K$2</f>
        <v>13.193765579561797</v>
      </c>
      <c r="F53" s="40">
        <f>'Level 2 2017-18 to 2024-25 cash'!F53/Deflators!$E$2*Deflators!$K$2</f>
        <v>14.047138845912187</v>
      </c>
      <c r="G53" s="40">
        <f>'Level 2 2017-18 to 2024-25 cash'!G53/Deflators!$F$2*Deflators!$K$2</f>
        <v>13.572058590956349</v>
      </c>
      <c r="H53" s="40">
        <f>'Level 2 2017-18 to 2024-25 cash'!H53/Deflators!$G$2*Deflators!$K$2</f>
        <v>15.908315485459436</v>
      </c>
      <c r="I53" s="40">
        <f>'Level 2 2017-18 to 2024-25 cash'!I53/Deflators!$H$2*Deflators!$K$2</f>
        <v>7.4892768593934651</v>
      </c>
      <c r="J53" s="40">
        <f>'Level 2 2017-18 to 2024-25 cash'!J53/Deflators!$I$2*Deflators!$K$2</f>
        <v>7.0196007936213505</v>
      </c>
    </row>
    <row r="54" spans="1:10">
      <c r="A54" s="1" t="str">
        <f>'Level 2 2017-18 to 2024-25 cash'!A54</f>
        <v>Total Justice and Home Affairs</v>
      </c>
      <c r="B54" s="1" t="str">
        <f>'Level 2 2017-18 to 2024-25 cash'!B54</f>
        <v>Police and Fire Pensions</v>
      </c>
      <c r="C54" s="40">
        <f>'Level 2 2017-18 to 2024-25 cash'!C54/Deflators!$B$2*Deflators!$K$2</f>
        <v>549.45605326466045</v>
      </c>
      <c r="D54" s="40">
        <f>'Level 2 2017-18 to 2024-25 cash'!D54/Deflators!$C$2*Deflators!$K$2</f>
        <v>568.11838192333789</v>
      </c>
      <c r="E54" s="40">
        <f>'Level 2 2017-18 to 2024-25 cash'!E54/Deflators!$D$2*Deflators!$K$2</f>
        <v>644.66567460532144</v>
      </c>
      <c r="F54" s="40">
        <f>'Level 2 2017-18 to 2024-25 cash'!F54/Deflators!$E$2*Deflators!$K$2</f>
        <v>583.72690109885036</v>
      </c>
      <c r="G54" s="40">
        <f>'Level 2 2017-18 to 2024-25 cash'!G54/Deflators!$F$2*Deflators!$K$2</f>
        <v>622.73505802867703</v>
      </c>
      <c r="H54" s="40">
        <f>'Level 2 2017-18 to 2024-25 cash'!H54/Deflators!$G$2*Deflators!$K$2</f>
        <v>749.00485660631318</v>
      </c>
      <c r="I54" s="40">
        <f>'Level 2 2017-18 to 2024-25 cash'!I54/Deflators!$H$2*Deflators!$K$2</f>
        <v>653.12739975434579</v>
      </c>
      <c r="J54" s="40">
        <f>'Level 2 2017-18 to 2024-25 cash'!J54/Deflators!$I$2*Deflators!$K$2</f>
        <v>683.90830047913357</v>
      </c>
    </row>
    <row r="55" spans="1:10">
      <c r="A55" s="1" t="str">
        <f>'Level 2 2017-18 to 2024-25 cash'!A55</f>
        <v>Total Justice and Home Affairs</v>
      </c>
      <c r="B55" s="1" t="str">
        <f>'Level 2 2017-18 to 2024-25 cash'!B55</f>
        <v>Scottish Prison Service</v>
      </c>
      <c r="C55" s="40">
        <f>'Level 2 2017-18 to 2024-25 cash'!C55/Deflators!$B$2*Deflators!$K$2</f>
        <v>461.78121393555438</v>
      </c>
      <c r="D55" s="40">
        <f>'Level 2 2017-18 to 2024-25 cash'!D55/Deflators!$C$2*Deflators!$K$2</f>
        <v>467.2303053987236</v>
      </c>
      <c r="E55" s="40">
        <f>'Level 2 2017-18 to 2024-25 cash'!E55/Deflators!$D$2*Deflators!$K$2</f>
        <v>487.64680107429888</v>
      </c>
      <c r="F55" s="40">
        <f>'Level 2 2017-18 to 2024-25 cash'!F55/Deflators!$E$2*Deflators!$K$2</f>
        <v>527.3754360683522</v>
      </c>
      <c r="G55" s="40">
        <f>'Level 2 2017-18 to 2024-25 cash'!G55/Deflators!$F$2*Deflators!$K$2</f>
        <v>537.64027056694079</v>
      </c>
      <c r="H55" s="40">
        <f>'Level 2 2017-18 to 2024-25 cash'!H55/Deflators!$G$2*Deflators!$K$2</f>
        <v>600.55580250819298</v>
      </c>
      <c r="I55" s="40">
        <f>'Level 2 2017-18 to 2024-25 cash'!I55/Deflators!$H$2*Deflators!$K$2</f>
        <v>593.22220402941252</v>
      </c>
      <c r="J55" s="40">
        <f>'Level 2 2017-18 to 2024-25 cash'!J55/Deflators!$I$2*Deflators!$K$2</f>
        <v>672.2967777628503</v>
      </c>
    </row>
    <row r="56" spans="1:10">
      <c r="A56" s="1" t="str">
        <f>'Level 2 2017-18 to 2024-25 cash'!A56</f>
        <v>Total Justice and Home Affairs</v>
      </c>
      <c r="B56" s="1" t="str">
        <f>'Level 2 2017-18 to 2024-25 cash'!B56</f>
        <v>Justice Analysis and Digital Transformation</v>
      </c>
      <c r="C56" s="40">
        <f>'Level 2 2017-18 to 2024-25 cash'!C56/Deflators!$B$2*Deflators!$K$2</f>
        <v>0</v>
      </c>
      <c r="D56" s="40">
        <f>'Level 2 2017-18 to 2024-25 cash'!D56/Deflators!$C$2*Deflators!$K$2</f>
        <v>0</v>
      </c>
      <c r="E56" s="40">
        <f>'Level 2 2017-18 to 2024-25 cash'!E56/Deflators!$D$2*Deflators!$K$2</f>
        <v>0</v>
      </c>
      <c r="F56" s="40">
        <f>'Level 2 2017-18 to 2024-25 cash'!F56/Deflators!$E$2*Deflators!$K$2</f>
        <v>0</v>
      </c>
      <c r="G56" s="40">
        <f>'Level 2 2017-18 to 2024-25 cash'!G56/Deflators!$F$2*Deflators!$K$2</f>
        <v>0</v>
      </c>
      <c r="H56" s="40">
        <f>'Level 2 2017-18 to 2024-25 cash'!H56/Deflators!$G$2*Deflators!$K$2</f>
        <v>0</v>
      </c>
      <c r="I56" s="40">
        <f>'Level 2 2017-18 to 2024-25 cash'!I56/Deflators!$H$2*Deflators!$K$2</f>
        <v>6.3844309581130805</v>
      </c>
      <c r="J56" s="40">
        <f>'Level 2 2017-18 to 2024-25 cash'!J56/Deflators!$I$2*Deflators!$K$2</f>
        <v>11.172463017521212</v>
      </c>
    </row>
    <row r="57" spans="1:10">
      <c r="A57" s="1" t="str">
        <f>'Level 2 2017-18 to 2024-25 cash'!A57</f>
        <v>Total Justice and Home Affairs</v>
      </c>
      <c r="B57" s="1" t="str">
        <f>'Level 2 2017-18 to 2024-25 cash'!B57</f>
        <v>Civil Law and Legal System</v>
      </c>
      <c r="C57" s="40">
        <f>'Level 2 2017-18 to 2024-25 cash'!C57/Deflators!$B$2*Deflators!$K$2</f>
        <v>0</v>
      </c>
      <c r="D57" s="40">
        <f>'Level 2 2017-18 to 2024-25 cash'!D57/Deflators!$C$2*Deflators!$K$2</f>
        <v>0</v>
      </c>
      <c r="E57" s="40">
        <f>'Level 2 2017-18 to 2024-25 cash'!E57/Deflators!$D$2*Deflators!$K$2</f>
        <v>0</v>
      </c>
      <c r="F57" s="40">
        <f>'Level 2 2017-18 to 2024-25 cash'!F57/Deflators!$E$2*Deflators!$K$2</f>
        <v>0</v>
      </c>
      <c r="G57" s="40">
        <f>'Level 2 2017-18 to 2024-25 cash'!G57/Deflators!$F$2*Deflators!$K$2</f>
        <v>0</v>
      </c>
      <c r="H57" s="40">
        <f>'Level 2 2017-18 to 2024-25 cash'!H57/Deflators!$G$2*Deflators!$K$2</f>
        <v>0</v>
      </c>
      <c r="I57" s="40">
        <f>'Level 2 2017-18 to 2024-25 cash'!I57/Deflators!$H$2*Deflators!$K$2</f>
        <v>13.100315686610275</v>
      </c>
      <c r="J57" s="40">
        <f>'Level 2 2017-18 to 2024-25 cash'!J57/Deflators!$I$2*Deflators!$K$2</f>
        <v>13.395604321496489</v>
      </c>
    </row>
    <row r="58" spans="1:10">
      <c r="A58" s="1" t="str">
        <f>'Level 2 2017-18 to 2024-25 cash'!A58</f>
        <v>Total Justice and Home Affairs</v>
      </c>
      <c r="B58" s="1" t="str">
        <f>'Level 2 2017-18 to 2024-25 cash'!B58</f>
        <v>Renewal, Recovery and Transformation Fund</v>
      </c>
      <c r="C58" s="40">
        <f>'Level 2 2017-18 to 2024-25 cash'!C58/Deflators!$B$2*Deflators!$K$2</f>
        <v>0</v>
      </c>
      <c r="D58" s="40">
        <f>'Level 2 2017-18 to 2024-25 cash'!D58/Deflators!$C$2*Deflators!$K$2</f>
        <v>0</v>
      </c>
      <c r="E58" s="40">
        <f>'Level 2 2017-18 to 2024-25 cash'!E58/Deflators!$D$2*Deflators!$K$2</f>
        <v>0</v>
      </c>
      <c r="F58" s="40">
        <f>'Level 2 2017-18 to 2024-25 cash'!F58/Deflators!$E$2*Deflators!$K$2</f>
        <v>0</v>
      </c>
      <c r="G58" s="40">
        <f>'Level 2 2017-18 to 2024-25 cash'!G58/Deflators!$F$2*Deflators!$K$2</f>
        <v>0</v>
      </c>
      <c r="H58" s="40">
        <f>'Level 2 2017-18 to 2024-25 cash'!H58/Deflators!$G$2*Deflators!$K$2</f>
        <v>0</v>
      </c>
      <c r="I58" s="40">
        <f>'Level 2 2017-18 to 2024-25 cash'!I58/Deflators!$H$2*Deflators!$K$2</f>
        <v>0</v>
      </c>
      <c r="J58" s="40">
        <f>'Level 2 2017-18 to 2024-25 cash'!J58/Deflators!$I$2*Deflators!$K$2</f>
        <v>0</v>
      </c>
    </row>
    <row r="59" spans="1:10" s="9" customFormat="1" ht="15.75">
      <c r="A59" s="1" t="str">
        <f>'Level 2 2017-18 to 2024-25 cash'!A59</f>
        <v>Total Justice and Home Affairs</v>
      </c>
      <c r="B59" s="1" t="str">
        <f>'Level 2 2017-18 to 2024-25 cash'!B59</f>
        <v>Secure Scotland and Veterans</v>
      </c>
      <c r="C59" s="40">
        <f>'Level 2 2017-18 to 2024-25 cash'!C59/Deflators!$B$2*Deflators!$K$2</f>
        <v>0</v>
      </c>
      <c r="D59" s="40">
        <f>'Level 2 2017-18 to 2024-25 cash'!D59/Deflators!$C$2*Deflators!$K$2</f>
        <v>0</v>
      </c>
      <c r="E59" s="40">
        <f>'Level 2 2017-18 to 2024-25 cash'!E59/Deflators!$D$2*Deflators!$K$2</f>
        <v>0</v>
      </c>
      <c r="F59" s="40">
        <f>'Level 2 2017-18 to 2024-25 cash'!F59/Deflators!$E$2*Deflators!$K$2</f>
        <v>0</v>
      </c>
      <c r="G59" s="40">
        <f>'Level 2 2017-18 to 2024-25 cash'!G59/Deflators!$F$2*Deflators!$K$2</f>
        <v>0</v>
      </c>
      <c r="H59" s="40">
        <f>'Level 2 2017-18 to 2024-25 cash'!H59/Deflators!$G$2*Deflators!$K$2</f>
        <v>0</v>
      </c>
      <c r="I59" s="40">
        <f>'Level 2 2017-18 to 2024-25 cash'!I59/Deflators!$H$2*Deflators!$K$2</f>
        <v>8.9853284012292516</v>
      </c>
      <c r="J59" s="40">
        <f>'Level 2 2017-18 to 2024-25 cash'!J59/Deflators!$I$2*Deflators!$K$2</f>
        <v>4.5694334990667125</v>
      </c>
    </row>
    <row r="60" spans="1:10">
      <c r="A60" s="1" t="str">
        <f>'Level 2 2017-18 to 2024-25 cash'!A60</f>
        <v>Total Justice and Home Affairs</v>
      </c>
      <c r="B60" s="1" t="str">
        <f>'Level 2 2017-18 to 2024-25 cash'!B60</f>
        <v>Victim and Witness Support</v>
      </c>
      <c r="C60" s="40">
        <f>'Level 2 2017-18 to 2024-25 cash'!C60/Deflators!$B$2*Deflators!$K$2</f>
        <v>0</v>
      </c>
      <c r="D60" s="40">
        <f>'Level 2 2017-18 to 2024-25 cash'!D60/Deflators!$C$2*Deflators!$K$2</f>
        <v>0</v>
      </c>
      <c r="E60" s="40">
        <f>'Level 2 2017-18 to 2024-25 cash'!E60/Deflators!$D$2*Deflators!$K$2</f>
        <v>0</v>
      </c>
      <c r="F60" s="40">
        <f>'Level 2 2017-18 to 2024-25 cash'!F60/Deflators!$E$2*Deflators!$K$2</f>
        <v>0</v>
      </c>
      <c r="G60" s="40">
        <f>'Level 2 2017-18 to 2024-25 cash'!G60/Deflators!$F$2*Deflators!$K$2</f>
        <v>0</v>
      </c>
      <c r="H60" s="40">
        <f>'Level 2 2017-18 to 2024-25 cash'!H60/Deflators!$G$2*Deflators!$K$2</f>
        <v>0</v>
      </c>
      <c r="I60" s="40">
        <f>'Level 2 2017-18 to 2024-25 cash'!I60/Deflators!$H$2*Deflators!$K$2</f>
        <v>22.756443385045472</v>
      </c>
      <c r="J60" s="40">
        <f>'Level 2 2017-18 to 2024-25 cash'!J60/Deflators!$I$2*Deflators!$K$2</f>
        <v>22.254972340661922</v>
      </c>
    </row>
    <row r="61" spans="1:10">
      <c r="A61" s="1" t="str">
        <f>'Level 2 2017-18 to 2024-25 cash'!A61</f>
        <v>Total Justice and Home Affairs</v>
      </c>
      <c r="B61" s="1" t="str">
        <f>'Level 2 2017-18 to 2024-25 cash'!B61</f>
        <v>Miscellaneous</v>
      </c>
      <c r="C61" s="40">
        <f>'Level 2 2017-18 to 2024-25 cash'!C61/Deflators!$B$2*Deflators!$K$2</f>
        <v>35.313476952001082</v>
      </c>
      <c r="D61" s="40">
        <f>'Level 2 2017-18 to 2024-25 cash'!D61/Deflators!$C$2*Deflators!$K$2</f>
        <v>41.285148518217213</v>
      </c>
      <c r="E61" s="40">
        <f>'Level 2 2017-18 to 2024-25 cash'!E61/Deflators!$D$2*Deflators!$K$2</f>
        <v>56.955265274147955</v>
      </c>
      <c r="F61" s="40">
        <f>'Level 2 2017-18 to 2024-25 cash'!F61/Deflators!$E$2*Deflators!$K$2</f>
        <v>58.272017039058589</v>
      </c>
      <c r="G61" s="40">
        <f>'Level 2 2017-18 to 2024-25 cash'!G61/Deflators!$F$2*Deflators!$K$2</f>
        <v>57.182623117783024</v>
      </c>
      <c r="H61" s="40">
        <f>'Level 2 2017-18 to 2024-25 cash'!H61/Deflators!$G$2*Deflators!$K$2</f>
        <v>60.648039512299924</v>
      </c>
      <c r="I61" s="40">
        <f>'Level 2 2017-18 to 2024-25 cash'!I61/Deflators!$H$2*Deflators!$K$2</f>
        <v>0</v>
      </c>
      <c r="J61" s="40">
        <f>'Level 2 2017-18 to 2024-25 cash'!J61/Deflators!$I$2*Deflators!$K$2</f>
        <v>0</v>
      </c>
    </row>
    <row r="62" spans="1:10">
      <c r="A62" s="1" t="str">
        <f>'Level 2 2017-18 to 2024-25 cash'!A62</f>
        <v>Total Justice and Home Affairs</v>
      </c>
      <c r="B62" s="1" t="str">
        <f>'Level 2 2017-18 to 2024-25 cash'!B62</f>
        <v>Scottish Police Authority</v>
      </c>
      <c r="C62" s="40">
        <f>'Level 2 2017-18 to 2024-25 cash'!C62/Deflators!$B$2*Deflators!$K$2</f>
        <v>1626.7200513176588</v>
      </c>
      <c r="D62" s="40">
        <f>'Level 2 2017-18 to 2024-25 cash'!D62/Deflators!$C$2*Deflators!$K$2</f>
        <v>1696.2985294086916</v>
      </c>
      <c r="E62" s="40">
        <f>'Level 2 2017-18 to 2024-25 cash'!E62/Deflators!$D$2*Deflators!$K$2</f>
        <v>1716.3652074243807</v>
      </c>
      <c r="F62" s="40">
        <f>'Level 2 2017-18 to 2024-25 cash'!F62/Deflators!$E$2*Deflators!$K$2</f>
        <v>1612.5573211438773</v>
      </c>
      <c r="G62" s="40">
        <f>'Level 2 2017-18 to 2024-25 cash'!G62/Deflators!$F$2*Deflators!$K$2</f>
        <v>1708.1380979013263</v>
      </c>
      <c r="H62" s="40">
        <f>'Level 2 2017-18 to 2024-25 cash'!H62/Deflators!$G$2*Deflators!$K$2</f>
        <v>1816.4354500933391</v>
      </c>
      <c r="I62" s="40">
        <f>'Level 2 2017-18 to 2024-25 cash'!I62/Deflators!$H$2*Deflators!$K$2</f>
        <v>1716.0038129051743</v>
      </c>
      <c r="J62" s="40">
        <f>'Level 2 2017-18 to 2024-25 cash'!J62/Deflators!$I$2*Deflators!$K$2</f>
        <v>1683.2295924076723</v>
      </c>
    </row>
    <row r="63" spans="1:10">
      <c r="A63" s="1" t="str">
        <f>'Level 2 2017-18 to 2024-25 cash'!A63</f>
        <v>Total Justice and Home Affairs</v>
      </c>
      <c r="B63" s="1" t="str">
        <f>'Level 2 2017-18 to 2024-25 cash'!B63</f>
        <v>Scottish Fire and Rescue Services</v>
      </c>
      <c r="C63" s="40">
        <f>'Level 2 2017-18 to 2024-25 cash'!C63/Deflators!$B$2*Deflators!$K$2</f>
        <v>435.93878444194434</v>
      </c>
      <c r="D63" s="40">
        <f>'Level 2 2017-18 to 2024-25 cash'!D63/Deflators!$C$2*Deflators!$K$2</f>
        <v>433.1306432472046</v>
      </c>
      <c r="E63" s="40">
        <f>'Level 2 2017-18 to 2024-25 cash'!E63/Deflators!$D$2*Deflators!$K$2</f>
        <v>444.01593272208459</v>
      </c>
      <c r="F63" s="40">
        <f>'Level 2 2017-18 to 2024-25 cash'!F63/Deflators!$E$2*Deflators!$K$2</f>
        <v>426.8563657674282</v>
      </c>
      <c r="G63" s="40">
        <f>'Level 2 2017-18 to 2024-25 cash'!G63/Deflators!$F$2*Deflators!$K$2</f>
        <v>416.77746629282046</v>
      </c>
      <c r="H63" s="40">
        <f>'Level 2 2017-18 to 2024-25 cash'!H63/Deflators!$G$2*Deflators!$K$2</f>
        <v>459.82802501743419</v>
      </c>
      <c r="I63" s="40">
        <f>'Level 2 2017-18 to 2024-25 cash'!I63/Deflators!$H$2*Deflators!$K$2</f>
        <v>445.76811717200025</v>
      </c>
      <c r="J63" s="40">
        <f>'Level 2 2017-18 to 2024-25 cash'!J63/Deflators!$I$2*Deflators!$K$2</f>
        <v>414.92212410320792</v>
      </c>
    </row>
    <row r="64" spans="1:10" s="9" customFormat="1" ht="15.75">
      <c r="A64" s="1" t="str">
        <f>'Level 2 2017-18 to 2024-25 cash'!A64</f>
        <v>Total Justice and Home Affairs</v>
      </c>
      <c r="B64" s="1" t="str">
        <f>'Level 2 2017-18 to 2024-25 cash'!B64</f>
        <v>Scottish Courts and Tribunal Service</v>
      </c>
      <c r="C64" s="40">
        <f>'Level 2 2017-18 to 2024-25 cash'!C64/Deflators!$B$2*Deflators!$K$2</f>
        <v>146.66593492708495</v>
      </c>
      <c r="D64" s="40">
        <f>'Level 2 2017-18 to 2024-25 cash'!D64/Deflators!$C$2*Deflators!$K$2</f>
        <v>175.96291455822677</v>
      </c>
      <c r="E64" s="40">
        <f>'Level 2 2017-18 to 2024-25 cash'!E64/Deflators!$D$2*Deflators!$K$2</f>
        <v>184.32082408674944</v>
      </c>
      <c r="F64" s="40">
        <f>'Level 2 2017-18 to 2024-25 cash'!F64/Deflators!$E$2*Deflators!$K$2</f>
        <v>184.92663107476625</v>
      </c>
      <c r="G64" s="40">
        <f>'Level 2 2017-18 to 2024-25 cash'!G64/Deflators!$F$2*Deflators!$K$2</f>
        <v>207.28806713466702</v>
      </c>
      <c r="H64" s="40">
        <f>'Level 2 2017-18 to 2024-25 cash'!H64/Deflators!$G$2*Deflators!$K$2</f>
        <v>221.04039660458568</v>
      </c>
      <c r="I64" s="40">
        <f>'Level 2 2017-18 to 2024-25 cash'!I64/Deflators!$H$2*Deflators!$K$2</f>
        <v>215.46186165632727</v>
      </c>
      <c r="J64" s="40">
        <f>'Level 2 2017-18 to 2024-25 cash'!J64/Deflators!$I$2*Deflators!$K$2</f>
        <v>219.20858618677201</v>
      </c>
    </row>
    <row r="65" spans="1:10" ht="15.75">
      <c r="A65" s="122" t="str">
        <f>'Level 2 2017-18 to 2024-25 cash'!A65</f>
        <v>Total Justice and Home Affairs</v>
      </c>
      <c r="B65" s="122" t="str">
        <f>'Level 2 2017-18 to 2024-25 cash'!B65</f>
        <v>Total</v>
      </c>
      <c r="C65" s="123">
        <f>'Level 2 2017-18 to 2024-25 cash'!C65/Deflators!$B$2*Deflators!$K$2</f>
        <v>3624.975764360202</v>
      </c>
      <c r="D65" s="123">
        <f>'Level 2 2017-18 to 2024-25 cash'!D65/Deflators!$C$2*Deflators!$K$2</f>
        <v>3758.8030066187139</v>
      </c>
      <c r="E65" s="123">
        <f>'Level 2 2017-18 to 2024-25 cash'!E65/Deflators!$D$2*Deflators!$K$2</f>
        <v>3946.2422217126964</v>
      </c>
      <c r="F65" s="123">
        <f>'Level 2 2017-18 to 2024-25 cash'!F65/Deflators!$E$2*Deflators!$K$2</f>
        <v>3795.6560438447323</v>
      </c>
      <c r="G65" s="123">
        <f>'Level 2 2017-18 to 2024-25 cash'!G65/Deflators!$F$2*Deflators!$K$2</f>
        <v>3940.5053348257393</v>
      </c>
      <c r="H65" s="123">
        <f>'Level 2 2017-18 to 2024-25 cash'!H65/Deflators!$G$2*Deflators!$K$2</f>
        <v>4347.0763166685492</v>
      </c>
      <c r="I65" s="123">
        <f>'Level 2 2017-18 to 2024-25 cash'!I65/Deflators!$H$2*Deflators!$K$2</f>
        <v>4101.1068132008559</v>
      </c>
      <c r="J65" s="124">
        <f>'Level 2 2017-18 to 2024-25 cash'!J65/Deflators!$I$2*Deflators!$K$2</f>
        <v>4149.5467877355522</v>
      </c>
    </row>
    <row r="66" spans="1:10" ht="20.100000000000001" customHeight="1">
      <c r="A66" s="1" t="str">
        <f>'Level 2 2017-18 to 2024-25 cash'!A66</f>
        <v>Total Transport</v>
      </c>
      <c r="B66" s="1" t="str">
        <f>'Level 2 2017-18 to 2024-25 cash'!B66</f>
        <v>Rail Services</v>
      </c>
      <c r="C66" s="40">
        <f>'Level 2 2017-18 to 2024-25 cash'!C66/Deflators!$B$2*Deflators!$K$2</f>
        <v>1049.9332611016412</v>
      </c>
      <c r="D66" s="40">
        <f>'Level 2 2017-18 to 2024-25 cash'!D66/Deflators!$C$2*Deflators!$K$2</f>
        <v>1052.0364382926939</v>
      </c>
      <c r="E66" s="40">
        <f>'Level 2 2017-18 to 2024-25 cash'!E66/Deflators!$D$2*Deflators!$K$2</f>
        <v>1302.0025894207172</v>
      </c>
      <c r="F66" s="40">
        <f>'Level 2 2017-18 to 2024-25 cash'!F66/Deflators!$E$2*Deflators!$K$2</f>
        <v>2012.1746848654402</v>
      </c>
      <c r="G66" s="40">
        <f>'Level 2 2017-18 to 2024-25 cash'!G66/Deflators!$F$2*Deflators!$K$2</f>
        <v>1833.0044236027763</v>
      </c>
      <c r="H66" s="40">
        <f>'Level 2 2017-18 to 2024-25 cash'!H66/Deflators!$G$2*Deflators!$K$2</f>
        <v>2421.3025702008608</v>
      </c>
      <c r="I66" s="40">
        <f>'Level 2 2017-18 to 2024-25 cash'!I66/Deflators!$H$2*Deflators!$K$2</f>
        <v>1658.2812515321584</v>
      </c>
      <c r="J66" s="40">
        <f>'Level 2 2017-18 to 2024-25 cash'!J66/Deflators!$I$2*Deflators!$K$2</f>
        <v>1808.6400346564897</v>
      </c>
    </row>
    <row r="67" spans="1:10">
      <c r="A67" s="1" t="str">
        <f>'Level 2 2017-18 to 2024-25 cash'!A67</f>
        <v>Total Transport</v>
      </c>
      <c r="B67" s="1" t="str">
        <f>'Level 2 2017-18 to 2024-25 cash'!B67</f>
        <v>Concessionary Fares and Bus Services</v>
      </c>
      <c r="C67" s="40">
        <f>'Level 2 2017-18 to 2024-25 cash'!C67/Deflators!$B$2*Deflators!$K$2</f>
        <v>342.58131663780352</v>
      </c>
      <c r="D67" s="40">
        <f>'Level 2 2017-18 to 2024-25 cash'!D67/Deflators!$C$2*Deflators!$K$2</f>
        <v>351.94186218383925</v>
      </c>
      <c r="E67" s="40">
        <f>'Level 2 2017-18 to 2024-25 cash'!E67/Deflators!$D$2*Deflators!$K$2</f>
        <v>360.15061091932546</v>
      </c>
      <c r="F67" s="40">
        <f>'Level 2 2017-18 to 2024-25 cash'!F67/Deflators!$E$2*Deflators!$K$2</f>
        <v>512.60029473808174</v>
      </c>
      <c r="G67" s="40">
        <f>'Level 2 2017-18 to 2024-25 cash'!G67/Deflators!$F$2*Deflators!$K$2</f>
        <v>465.29385647198825</v>
      </c>
      <c r="H67" s="40">
        <f>'Level 2 2017-18 to 2024-25 cash'!H67/Deflators!$G$2*Deflators!$K$2</f>
        <v>499.63621950930252</v>
      </c>
      <c r="I67" s="40">
        <f>'Level 2 2017-18 to 2024-25 cash'!I67/Deflators!$H$2*Deflators!$K$2</f>
        <v>443.28334128789623</v>
      </c>
      <c r="J67" s="40">
        <f>'Level 2 2017-18 to 2024-25 cash'!J67/Deflators!$I$2*Deflators!$K$2</f>
        <v>478.59113481026475</v>
      </c>
    </row>
    <row r="68" spans="1:10">
      <c r="A68" s="1" t="str">
        <f>'Level 2 2017-18 to 2024-25 cash'!A68</f>
        <v>Total Transport</v>
      </c>
      <c r="B68" s="1" t="str">
        <f>'Level 2 2017-18 to 2024-25 cash'!B68</f>
        <v>Active Travel, Low Carbon and Other Transport Policy</v>
      </c>
      <c r="C68" s="40">
        <f>'Level 2 2017-18 to 2024-25 cash'!C68/Deflators!$B$2*Deflators!$K$2</f>
        <v>250.84745696938697</v>
      </c>
      <c r="D68" s="40">
        <f>'Level 2 2017-18 to 2024-25 cash'!D68/Deflators!$C$2*Deflators!$K$2</f>
        <v>258.4677432361695</v>
      </c>
      <c r="E68" s="40">
        <f>'Level 2 2017-18 to 2024-25 cash'!E68/Deflators!$D$2*Deflators!$K$2</f>
        <v>262.96089219463266</v>
      </c>
      <c r="F68" s="40">
        <f>'Level 2 2017-18 to 2024-25 cash'!F68/Deflators!$E$2*Deflators!$K$2</f>
        <v>374.52418718029242</v>
      </c>
      <c r="G68" s="40">
        <f>'Level 2 2017-18 to 2024-25 cash'!G68/Deflators!$F$2*Deflators!$K$2</f>
        <v>349.66949669991152</v>
      </c>
      <c r="H68" s="40">
        <f>'Level 2 2017-18 to 2024-25 cash'!H68/Deflators!$G$2*Deflators!$K$2</f>
        <v>304.88846507918294</v>
      </c>
      <c r="I68" s="40">
        <f>'Level 2 2017-18 to 2024-25 cash'!I68/Deflators!$H$2*Deflators!$K$2</f>
        <v>249.55763164859525</v>
      </c>
      <c r="J68" s="40">
        <f>'Level 2 2017-18 to 2024-25 cash'!J68/Deflators!$I$2*Deflators!$K$2</f>
        <v>216.63098449184497</v>
      </c>
    </row>
    <row r="69" spans="1:10">
      <c r="A69" s="1" t="str">
        <f>'Level 2 2017-18 to 2024-25 cash'!A69</f>
        <v>Total Transport</v>
      </c>
      <c r="B69" s="1" t="str">
        <f>'Level 2 2017-18 to 2024-25 cash'!B69</f>
        <v>Trunk Road Network: Safety, Adaptation, Maintenance and Improvement</v>
      </c>
      <c r="C69" s="40">
        <f>'Level 2 2017-18 to 2024-25 cash'!C69/Deflators!$B$2*Deflators!$K$2</f>
        <v>1087.9527516131827</v>
      </c>
      <c r="D69" s="40">
        <f>'Level 2 2017-18 to 2024-25 cash'!D69/Deflators!$C$2*Deflators!$K$2</f>
        <v>868.32420783137127</v>
      </c>
      <c r="E69" s="40">
        <f>'Level 2 2017-18 to 2024-25 cash'!E69/Deflators!$D$2*Deflators!$K$2</f>
        <v>938.45556359972215</v>
      </c>
      <c r="F69" s="40">
        <f>'Level 2 2017-18 to 2024-25 cash'!F69/Deflators!$E$2*Deflators!$K$2</f>
        <v>790.25433316055341</v>
      </c>
      <c r="G69" s="40">
        <f>'Level 2 2017-18 to 2024-25 cash'!G69/Deflators!$F$2*Deflators!$K$2</f>
        <v>1013.9226443100134</v>
      </c>
      <c r="H69" s="40">
        <f>'Level 2 2017-18 to 2024-25 cash'!H69/Deflators!$G$2*Deflators!$K$2</f>
        <v>1053.426352776753</v>
      </c>
      <c r="I69" s="40">
        <f>'Level 2 2017-18 to 2024-25 cash'!I69/Deflators!$H$2*Deflators!$K$2</f>
        <v>862.17213603303207</v>
      </c>
      <c r="J69" s="40">
        <f>'Level 2 2017-18 to 2024-25 cash'!J69/Deflators!$I$2*Deflators!$K$2</f>
        <v>854.14566709423445</v>
      </c>
    </row>
    <row r="70" spans="1:10">
      <c r="A70" s="1" t="str">
        <f>'Level 2 2017-18 to 2024-25 cash'!A70</f>
        <v>Total Transport</v>
      </c>
      <c r="B70" s="1" t="str">
        <f>'Level 2 2017-18 to 2024-25 cash'!B70</f>
        <v>Ferry Services</v>
      </c>
      <c r="C70" s="40">
        <f>'Level 2 2017-18 to 2024-25 cash'!C70/Deflators!$B$2*Deflators!$K$2</f>
        <v>321.74501222934316</v>
      </c>
      <c r="D70" s="40">
        <f>'Level 2 2017-18 to 2024-25 cash'!D70/Deflators!$C$2*Deflators!$K$2</f>
        <v>282.31559488347244</v>
      </c>
      <c r="E70" s="40">
        <f>'Level 2 2017-18 to 2024-25 cash'!E70/Deflators!$D$2*Deflators!$K$2</f>
        <v>320.17742015352439</v>
      </c>
      <c r="F70" s="40">
        <f>'Level 2 2017-18 to 2024-25 cash'!F70/Deflators!$E$2*Deflators!$K$2</f>
        <v>318.48963232218102</v>
      </c>
      <c r="G70" s="40">
        <f>'Level 2 2017-18 to 2024-25 cash'!G70/Deflators!$F$2*Deflators!$K$2</f>
        <v>312.26741419317028</v>
      </c>
      <c r="H70" s="40">
        <f>'Level 2 2017-18 to 2024-25 cash'!H70/Deflators!$G$2*Deflators!$K$2</f>
        <v>365.5389178674971</v>
      </c>
      <c r="I70" s="40">
        <f>'Level 2 2017-18 to 2024-25 cash'!I70/Deflators!$H$2*Deflators!$K$2</f>
        <v>434.30928682443516</v>
      </c>
      <c r="J70" s="40">
        <f>'Level 2 2017-18 to 2024-25 cash'!J70/Deflators!$I$2*Deflators!$K$2</f>
        <v>468.1875617042341</v>
      </c>
    </row>
    <row r="71" spans="1:10" s="9" customFormat="1" ht="15.75">
      <c r="A71" s="1" t="str">
        <f>'Level 2 2017-18 to 2024-25 cash'!A71</f>
        <v>Total Transport</v>
      </c>
      <c r="B71" s="1" t="str">
        <f>'Level 2 2017-18 to 2024-25 cash'!B71</f>
        <v>Air Services</v>
      </c>
      <c r="C71" s="40">
        <f>'Level 2 2017-18 to 2024-25 cash'!C71/Deflators!$B$2*Deflators!$K$2</f>
        <v>77.79788983678398</v>
      </c>
      <c r="D71" s="40">
        <f>'Level 2 2017-18 to 2024-25 cash'!D71/Deflators!$C$2*Deflators!$K$2</f>
        <v>127.99732129596146</v>
      </c>
      <c r="E71" s="40">
        <f>'Level 2 2017-18 to 2024-25 cash'!E71/Deflators!$D$2*Deflators!$K$2</f>
        <v>82.950902406155848</v>
      </c>
      <c r="F71" s="40">
        <f>'Level 2 2017-18 to 2024-25 cash'!F71/Deflators!$E$2*Deflators!$K$2</f>
        <v>145.29885947865117</v>
      </c>
      <c r="G71" s="40">
        <f>'Level 2 2017-18 to 2024-25 cash'!G71/Deflators!$F$2*Deflators!$K$2</f>
        <v>118.68203414316102</v>
      </c>
      <c r="H71" s="40">
        <f>'Level 2 2017-18 to 2024-25 cash'!H71/Deflators!$G$2*Deflators!$K$2</f>
        <v>106.89968096202276</v>
      </c>
      <c r="I71" s="40">
        <f>'Level 2 2017-18 to 2024-25 cash'!I71/Deflators!$H$2*Deflators!$K$2</f>
        <v>99.683030352357477</v>
      </c>
      <c r="J71" s="40">
        <f>'Level 2 2017-18 to 2024-25 cash'!J71/Deflators!$I$2*Deflators!$K$2</f>
        <v>100.36262187310344</v>
      </c>
    </row>
    <row r="72" spans="1:10" ht="15.75">
      <c r="A72" s="122" t="str">
        <f>'Level 2 2017-18 to 2024-25 cash'!A72</f>
        <v>Total Transport</v>
      </c>
      <c r="B72" s="122" t="str">
        <f>'Level 2 2017-18 to 2024-25 cash'!B72</f>
        <v>Total</v>
      </c>
      <c r="C72" s="123">
        <f>'Level 2 2017-18 to 2024-25 cash'!C72/Deflators!$B$2*Deflators!$K$2</f>
        <v>3130.8576883881424</v>
      </c>
      <c r="D72" s="123">
        <f>'Level 2 2017-18 to 2024-25 cash'!D72/Deflators!$C$2*Deflators!$K$2</f>
        <v>2941.0831677235083</v>
      </c>
      <c r="E72" s="123">
        <f>'Level 2 2017-18 to 2024-25 cash'!E72/Deflators!$D$2*Deflators!$K$2</f>
        <v>3266.6979786940774</v>
      </c>
      <c r="F72" s="123">
        <f>'Level 2 2017-18 to 2024-25 cash'!F72/Deflators!$E$2*Deflators!$K$2</f>
        <v>4153.3419917452002</v>
      </c>
      <c r="G72" s="123">
        <f>'Level 2 2017-18 to 2024-25 cash'!G72/Deflators!$F$2*Deflators!$K$2</f>
        <v>4092.8398694210209</v>
      </c>
      <c r="H72" s="123">
        <f>'Level 2 2017-18 to 2024-25 cash'!H72/Deflators!$G$2*Deflators!$K$2</f>
        <v>4751.692206395619</v>
      </c>
      <c r="I72" s="123">
        <f>'Level 2 2017-18 to 2024-25 cash'!I72/Deflators!$H$2*Deflators!$K$2</f>
        <v>3747.2866776784749</v>
      </c>
      <c r="J72" s="124">
        <f>'Level 2 2017-18 to 2024-25 cash'!J72/Deflators!$I$2*Deflators!$K$2</f>
        <v>3926.5580046301716</v>
      </c>
    </row>
    <row r="73" spans="1:10" ht="20.100000000000001" customHeight="1">
      <c r="A73" s="1" t="str">
        <f>'Level 2 2017-18 to 2024-25 cash'!A73</f>
        <v>Total Deputy First Minister, Economy and Gaelic</v>
      </c>
      <c r="B73" s="1" t="str">
        <f>'Level 2 2017-18 to 2024-25 cash'!B73</f>
        <v>Digital</v>
      </c>
      <c r="C73" s="40">
        <f>'Level 2 2017-18 to 2024-25 cash'!C73/Deflators!$B$2*Deflators!$K$2</f>
        <v>85.915930515404924</v>
      </c>
      <c r="D73" s="40">
        <f>'Level 2 2017-18 to 2024-25 cash'!D73/Deflators!$C$2*Deflators!$K$2</f>
        <v>17.462682560941715</v>
      </c>
      <c r="E73" s="40">
        <f>'Level 2 2017-18 to 2024-25 cash'!E73/Deflators!$D$2*Deflators!$K$2</f>
        <v>43.761499694586163</v>
      </c>
      <c r="F73" s="40">
        <f>'Level 2 2017-18 to 2024-25 cash'!F73/Deflators!$E$2*Deflators!$K$2</f>
        <v>131.56990353674172</v>
      </c>
      <c r="G73" s="40">
        <f>'Level 2 2017-18 to 2024-25 cash'!G73/Deflators!$F$2*Deflators!$K$2</f>
        <v>177.02096133481928</v>
      </c>
      <c r="H73" s="40">
        <f>'Level 2 2017-18 to 2024-25 cash'!H73/Deflators!$G$2*Deflators!$K$2</f>
        <v>179.78906305623909</v>
      </c>
      <c r="I73" s="40">
        <f>'Level 2 2017-18 to 2024-25 cash'!I73/Deflators!$H$2*Deflators!$K$2</f>
        <v>167.79903495384687</v>
      </c>
      <c r="J73" s="40">
        <f>'Level 2 2017-18 to 2024-25 cash'!J73/Deflators!$I$2*Deflators!$K$2</f>
        <v>204.54399224812201</v>
      </c>
    </row>
    <row r="74" spans="1:10">
      <c r="A74" s="1" t="str">
        <f>'Level 2 2017-18 to 2024-25 cash'!A74</f>
        <v>Total Deputy First Minister, Economy and Gaelic</v>
      </c>
      <c r="B74" s="1" t="str">
        <f>'Level 2 2017-18 to 2024-25 cash'!B74</f>
        <v>Employability</v>
      </c>
      <c r="C74" s="40">
        <f>'Level 2 2017-18 to 2024-25 cash'!C74/Deflators!$B$2*Deflators!$K$2</f>
        <v>47.761139325886511</v>
      </c>
      <c r="D74" s="40">
        <f>'Level 2 2017-18 to 2024-25 cash'!D74/Deflators!$C$2*Deflators!$K$2</f>
        <v>60.355146084576901</v>
      </c>
      <c r="E74" s="40">
        <f>'Level 2 2017-18 to 2024-25 cash'!E74/Deflators!$D$2*Deflators!$K$2</f>
        <v>59.959786148701625</v>
      </c>
      <c r="F74" s="40">
        <f>'Level 2 2017-18 to 2024-25 cash'!F74/Deflators!$E$2*Deflators!$K$2</f>
        <v>110.86637833909258</v>
      </c>
      <c r="G74" s="40">
        <f>'Level 2 2017-18 to 2024-25 cash'!G74/Deflators!$F$2*Deflators!$K$2</f>
        <v>86.79537692603401</v>
      </c>
      <c r="H74" s="40">
        <f>'Level 2 2017-18 to 2024-25 cash'!H74/Deflators!$G$2*Deflators!$K$2</f>
        <v>107.98203525438144</v>
      </c>
      <c r="I74" s="40">
        <f>'Level 2 2017-18 to 2024-25 cash'!I74/Deflators!$H$2*Deflators!$K$2</f>
        <v>104.0539360250759</v>
      </c>
      <c r="J74" s="40">
        <f>'Level 2 2017-18 to 2024-25 cash'!J74/Deflators!$I$2*Deflators!$K$2</f>
        <v>105.63455089018927</v>
      </c>
    </row>
    <row r="75" spans="1:10">
      <c r="A75" s="1" t="str">
        <f>'Level 2 2017-18 to 2024-25 cash'!A75</f>
        <v>Total Deputy First Minister, Economy and Gaelic</v>
      </c>
      <c r="B75" s="1" t="str">
        <f>'Level 2 2017-18 to 2024-25 cash'!B75</f>
        <v>Enterprise, Trade and Investment</v>
      </c>
      <c r="C75" s="40">
        <f>'Level 2 2017-18 to 2024-25 cash'!C75/Deflators!$B$2*Deflators!$K$2</f>
        <v>411.85526376203558</v>
      </c>
      <c r="D75" s="40">
        <f>'Level 2 2017-18 to 2024-25 cash'!D75/Deflators!$C$2*Deflators!$K$2</f>
        <v>578.52651483456486</v>
      </c>
      <c r="E75" s="40">
        <f>'Level 2 2017-18 to 2024-25 cash'!E75/Deflators!$D$2*Deflators!$K$2</f>
        <v>532.45335150786025</v>
      </c>
      <c r="F75" s="40">
        <f>'Level 2 2017-18 to 2024-25 cash'!F75/Deflators!$E$2*Deflators!$K$2</f>
        <v>1829.2818789130592</v>
      </c>
      <c r="G75" s="40">
        <f>'Level 2 2017-18 to 2024-25 cash'!G75/Deflators!$F$2*Deflators!$K$2</f>
        <v>1064.4214428334087</v>
      </c>
      <c r="H75" s="40">
        <f>'Level 2 2017-18 to 2024-25 cash'!H75/Deflators!$G$2*Deflators!$K$2</f>
        <v>557.45348625697204</v>
      </c>
      <c r="I75" s="40">
        <f>'Level 2 2017-18 to 2024-25 cash'!I75/Deflators!$H$2*Deflators!$K$2</f>
        <v>549.81528883441524</v>
      </c>
      <c r="J75" s="40">
        <f>'Level 2 2017-18 to 2024-25 cash'!J75/Deflators!$I$2*Deflators!$K$2</f>
        <v>457.15110010559778</v>
      </c>
    </row>
    <row r="76" spans="1:10">
      <c r="A76" s="1" t="str">
        <f>'Level 2 2017-18 to 2024-25 cash'!A76</f>
        <v>Total Deputy First Minister, Economy and Gaelic</v>
      </c>
      <c r="B76" s="1" t="str">
        <f>'Level 2 2017-18 to 2024-25 cash'!B76</f>
        <v>Rural Economy Enterprise</v>
      </c>
      <c r="C76" s="40">
        <f>'Level 2 2017-18 to 2024-25 cash'!C76/Deflators!$B$2*Deflators!$K$2</f>
        <v>103.36971797443995</v>
      </c>
      <c r="D76" s="40">
        <f>'Level 2 2017-18 to 2024-25 cash'!D76/Deflators!$C$2*Deflators!$K$2</f>
        <v>122.65296550072298</v>
      </c>
      <c r="E76" s="40">
        <f>'Level 2 2017-18 to 2024-25 cash'!E76/Deflators!$D$2*Deflators!$K$2</f>
        <v>105.94201866361006</v>
      </c>
      <c r="F76" s="40">
        <f>'Level 2 2017-18 to 2024-25 cash'!F76/Deflators!$E$2*Deflators!$K$2</f>
        <v>142.22648535760092</v>
      </c>
      <c r="G76" s="40">
        <f>'Level 2 2017-18 to 2024-25 cash'!G76/Deflators!$F$2*Deflators!$K$2</f>
        <v>132.00130240834338</v>
      </c>
      <c r="H76" s="40">
        <f>'Level 2 2017-18 to 2024-25 cash'!H76/Deflators!$G$2*Deflators!$K$2</f>
        <v>0</v>
      </c>
      <c r="I76" s="40">
        <f>'Level 2 2017-18 to 2024-25 cash'!I76/Deflators!$H$2*Deflators!$K$2</f>
        <v>0</v>
      </c>
      <c r="J76" s="40">
        <f>'Level 2 2017-18 to 2024-25 cash'!J76/Deflators!$I$2*Deflators!$K$2</f>
        <v>0</v>
      </c>
    </row>
    <row r="77" spans="1:10">
      <c r="A77" s="1" t="str">
        <f>'Level 2 2017-18 to 2024-25 cash'!A77</f>
        <v>Total Deputy First Minister, Economy and Gaelic</v>
      </c>
      <c r="B77" s="1" t="str">
        <f>'Level 2 2017-18 to 2024-25 cash'!B77</f>
        <v>European Structural Funds</v>
      </c>
      <c r="C77" s="40">
        <f>'Level 2 2017-18 to 2024-25 cash'!C77/Deflators!$B$2*Deflators!$K$2</f>
        <v>0</v>
      </c>
      <c r="D77" s="40">
        <f>'Level 2 2017-18 to 2024-25 cash'!D77/Deflators!$C$2*Deflators!$K$2</f>
        <v>0</v>
      </c>
      <c r="E77" s="40">
        <f>'Level 2 2017-18 to 2024-25 cash'!E77/Deflators!$D$2*Deflators!$K$2</f>
        <v>0</v>
      </c>
      <c r="F77" s="40">
        <f>'Level 2 2017-18 to 2024-25 cash'!F77/Deflators!$E$2*Deflators!$K$2</f>
        <v>0</v>
      </c>
      <c r="G77" s="40">
        <f>'Level 2 2017-18 to 2024-25 cash'!G77/Deflators!$F$2*Deflators!$K$2</f>
        <v>0</v>
      </c>
      <c r="H77" s="40">
        <f>'Level 2 2017-18 to 2024-25 cash'!H77/Deflators!$G$2*Deflators!$K$2</f>
        <v>0</v>
      </c>
      <c r="I77" s="40">
        <f>'Level 2 2017-18 to 2024-25 cash'!I77/Deflators!$H$2*Deflators!$K$2</f>
        <v>0</v>
      </c>
      <c r="J77" s="40">
        <f>'Level 2 2017-18 to 2024-25 cash'!J77/Deflators!$I$2*Deflators!$K$2</f>
        <v>-111.50402944851707</v>
      </c>
    </row>
    <row r="78" spans="1:10">
      <c r="A78" s="1" t="str">
        <f>'Level 2 2017-18 to 2024-25 cash'!A78</f>
        <v>Total Deputy First Minister, Economy and Gaelic</v>
      </c>
      <c r="B78" s="1" t="str">
        <f>'Level 2 2017-18 to 2024-25 cash'!B78</f>
        <v>European Regional Development Fund</v>
      </c>
      <c r="C78" s="40">
        <f>'Level 2 2017-18 to 2024-25 cash'!C78/Deflators!$B$2*Deflators!$K$2</f>
        <v>-6.0885305089657029</v>
      </c>
      <c r="D78" s="40">
        <f>'Level 2 2017-18 to 2024-25 cash'!D78/Deflators!$C$2*Deflators!$K$2</f>
        <v>0</v>
      </c>
      <c r="E78" s="40">
        <f>'Level 2 2017-18 to 2024-25 cash'!E78/Deflators!$D$2*Deflators!$K$2</f>
        <v>0</v>
      </c>
      <c r="F78" s="40">
        <f>'Level 2 2017-18 to 2024-25 cash'!F78/Deflators!$E$2*Deflators!$K$2</f>
        <v>-0.91127583706379689</v>
      </c>
      <c r="G78" s="40">
        <f>'Level 2 2017-18 to 2024-25 cash'!G78/Deflators!$F$2*Deflators!$K$2</f>
        <v>-0.54186634424279856</v>
      </c>
      <c r="H78" s="40">
        <f>'Level 2 2017-18 to 2024-25 cash'!H78/Deflators!$G$2*Deflators!$K$2</f>
        <v>0.55867339728213883</v>
      </c>
      <c r="I78" s="40">
        <f>'Level 2 2017-18 to 2024-25 cash'!I78/Deflators!$H$2*Deflators!$K$2</f>
        <v>0</v>
      </c>
      <c r="J78" s="40">
        <f>'Level 2 2017-18 to 2024-25 cash'!J78/Deflators!$I$2*Deflators!$K$2</f>
        <v>-1.4306920915756098</v>
      </c>
    </row>
    <row r="79" spans="1:10" s="9" customFormat="1" ht="15.75">
      <c r="A79" s="1" t="str">
        <f>'Level 2 2017-18 to 2024-25 cash'!A79</f>
        <v>Total Deputy First Minister, Economy and Gaelic</v>
      </c>
      <c r="B79" s="1" t="str">
        <f>'Level 2 2017-18 to 2024-25 cash'!B79</f>
        <v>ESF Programme Operation</v>
      </c>
      <c r="C79" s="40">
        <f>'Level 2 2017-18 to 2024-25 cash'!C79/Deflators!$B$2*Deflators!$K$2</f>
        <v>0</v>
      </c>
      <c r="D79" s="40">
        <f>'Level 2 2017-18 to 2024-25 cash'!D79/Deflators!$C$2*Deflators!$K$2</f>
        <v>0</v>
      </c>
      <c r="E79" s="40">
        <f>'Level 2 2017-18 to 2024-25 cash'!E79/Deflators!$D$2*Deflators!$K$2</f>
        <v>0</v>
      </c>
      <c r="F79" s="40">
        <f>'Level 2 2017-18 to 2024-25 cash'!F79/Deflators!$E$2*Deflators!$K$2</f>
        <v>0</v>
      </c>
      <c r="G79" s="40">
        <f>'Level 2 2017-18 to 2024-25 cash'!G79/Deflators!$F$2*Deflators!$K$2</f>
        <v>0</v>
      </c>
      <c r="H79" s="40">
        <f>'Level 2 2017-18 to 2024-25 cash'!H79/Deflators!$G$2*Deflators!$K$2</f>
        <v>0</v>
      </c>
      <c r="I79" s="40">
        <f>'Level 2 2017-18 to 2024-25 cash'!I79/Deflators!$H$2*Deflators!$K$2</f>
        <v>0</v>
      </c>
      <c r="J79" s="40">
        <f>'Level 2 2017-18 to 2024-25 cash'!J79/Deflators!$I$2*Deflators!$K$2</f>
        <v>0</v>
      </c>
    </row>
    <row r="80" spans="1:10">
      <c r="A80" s="1" t="str">
        <f>'Level 2 2017-18 to 2024-25 cash'!A80</f>
        <v>Total Deputy First Minister, Economy and Gaelic</v>
      </c>
      <c r="B80" s="1" t="str">
        <f>'Level 2 2017-18 to 2024-25 cash'!B80</f>
        <v>Economic and Scientific Advice</v>
      </c>
      <c r="C80" s="40">
        <f>'Level 2 2017-18 to 2024-25 cash'!C80/Deflators!$B$2*Deflators!$K$2</f>
        <v>4.870824407172555</v>
      </c>
      <c r="D80" s="40">
        <f>'Level 2 2017-18 to 2024-25 cash'!D80/Deflators!$C$2*Deflators!$K$2</f>
        <v>10.386755488045976</v>
      </c>
      <c r="E80" s="40">
        <f>'Level 2 2017-18 to 2024-25 cash'!E80/Deflators!$D$2*Deflators!$K$2</f>
        <v>19.855964040528647</v>
      </c>
      <c r="F80" s="40">
        <f>'Level 2 2017-18 to 2024-25 cash'!F80/Deflators!$E$2*Deflators!$K$2</f>
        <v>16.014781924265019</v>
      </c>
      <c r="G80" s="40">
        <f>'Level 2 2017-18 to 2024-25 cash'!G80/Deflators!$F$2*Deflators!$K$2</f>
        <v>13.062849370138897</v>
      </c>
      <c r="H80" s="40">
        <f>'Level 2 2017-18 to 2024-25 cash'!H80/Deflators!$G$2*Deflators!$K$2</f>
        <v>13.93908225789043</v>
      </c>
      <c r="I80" s="40">
        <f>'Level 2 2017-18 to 2024-25 cash'!I80/Deflators!$H$2*Deflators!$K$2</f>
        <v>18.272798334645387</v>
      </c>
      <c r="J80" s="40">
        <f>'Level 2 2017-18 to 2024-25 cash'!J80/Deflators!$I$2*Deflators!$K$2</f>
        <v>14.828438167700206</v>
      </c>
    </row>
    <row r="81" spans="1:10" s="9" customFormat="1" ht="15.75">
      <c r="A81" s="1" t="str">
        <f>'Level 2 2017-18 to 2024-25 cash'!A81</f>
        <v>Total Deputy First Minister, Economy and Gaelic</v>
      </c>
      <c r="B81" s="1" t="str">
        <f>'Level 2 2017-18 to 2024-25 cash'!B81</f>
        <v>Organisational Readiness</v>
      </c>
      <c r="C81" s="40">
        <f>'Level 2 2017-18 to 2024-25 cash'!C81/Deflators!$B$2*Deflators!$K$2</f>
        <v>0</v>
      </c>
      <c r="D81" s="40">
        <f>'Level 2 2017-18 to 2024-25 cash'!D81/Deflators!$C$2*Deflators!$K$2</f>
        <v>0</v>
      </c>
      <c r="E81" s="40">
        <f>'Level 2 2017-18 to 2024-25 cash'!E81/Deflators!$D$2*Deflators!$K$2</f>
        <v>0</v>
      </c>
      <c r="F81" s="40">
        <f>'Level 2 2017-18 to 2024-25 cash'!F81/Deflators!$E$2*Deflators!$K$2</f>
        <v>0</v>
      </c>
      <c r="G81" s="40">
        <f>'Level 2 2017-18 to 2024-25 cash'!G81/Deflators!$F$2*Deflators!$K$2</f>
        <v>0</v>
      </c>
      <c r="H81" s="40">
        <f>'Level 2 2017-18 to 2024-25 cash'!H81/Deflators!$G$2*Deflators!$K$2</f>
        <v>27.514966475647114</v>
      </c>
      <c r="I81" s="40">
        <f>'Level 2 2017-18 to 2024-25 cash'!I81/Deflators!$H$2*Deflators!$K$2</f>
        <v>41.500492318400248</v>
      </c>
      <c r="J81" s="40">
        <f>'Level 2 2017-18 to 2024-25 cash'!J81/Deflators!$I$2*Deflators!$K$2</f>
        <v>43.494752987601032</v>
      </c>
    </row>
    <row r="82" spans="1:10">
      <c r="A82" s="1" t="str">
        <f>'Level 2 2017-18 to 2024-25 cash'!A82</f>
        <v>Total Deputy First Minister, Economy and Gaelic</v>
      </c>
      <c r="B82" s="1" t="str">
        <f>'Level 2 2017-18 to 2024-25 cash'!B82</f>
        <v>Government Business and Constitutional Relations</v>
      </c>
      <c r="C82" s="40">
        <f>'Level 2 2017-18 to 2024-25 cash'!C82/Deflators!$B$2*Deflators!$K$2</f>
        <v>15.018375255448733</v>
      </c>
      <c r="D82" s="40">
        <f>'Level 2 2017-18 to 2024-25 cash'!D82/Deflators!$C$2*Deflators!$K$2</f>
        <v>15.160601302142741</v>
      </c>
      <c r="E82" s="40">
        <f>'Level 2 2017-18 to 2024-25 cash'!E82/Deflators!$D$2*Deflators!$K$2</f>
        <v>16.590180481231169</v>
      </c>
      <c r="F82" s="40">
        <f>'Level 2 2017-18 to 2024-25 cash'!F82/Deflators!$E$2*Deflators!$K$2</f>
        <v>31.585380514542244</v>
      </c>
      <c r="G82" s="40">
        <f>'Level 2 2017-18 to 2024-25 cash'!G82/Deflators!$F$2*Deflators!$K$2</f>
        <v>66.688265080738731</v>
      </c>
      <c r="H82" s="40">
        <f>'Level 2 2017-18 to 2024-25 cash'!H82/Deflators!$G$2*Deflators!$K$2</f>
        <v>12.13877835131386</v>
      </c>
      <c r="I82" s="40">
        <f>'Level 2 2017-18 to 2024-25 cash'!I82/Deflators!$H$2*Deflators!$K$2</f>
        <v>8.9221943497275156</v>
      </c>
      <c r="J82" s="40">
        <f>'Level 2 2017-18 to 2024-25 cash'!J82/Deflators!$I$2*Deflators!$K$2</f>
        <v>8.8690059149919183</v>
      </c>
    </row>
    <row r="83" spans="1:10">
      <c r="A83" s="1" t="str">
        <f>'Level 2 2017-18 to 2024-25 cash'!A83</f>
        <v>Total Deputy First Minister, Economy and Gaelic</v>
      </c>
      <c r="B83" s="1" t="str">
        <f>'Level 2 2017-18 to 2024-25 cash'!B83</f>
        <v>Regeneration</v>
      </c>
      <c r="C83" s="40">
        <f>'Level 2 2017-18 to 2024-25 cash'!C83/Deflators!$B$2*Deflators!$K$2</f>
        <v>0</v>
      </c>
      <c r="D83" s="40">
        <f>'Level 2 2017-18 to 2024-25 cash'!D83/Deflators!$C$2*Deflators!$K$2</f>
        <v>0</v>
      </c>
      <c r="E83" s="40">
        <f>'Level 2 2017-18 to 2024-25 cash'!E83/Deflators!$D$2*Deflators!$K$2</f>
        <v>0</v>
      </c>
      <c r="F83" s="40">
        <f>'Level 2 2017-18 to 2024-25 cash'!F83/Deflators!$E$2*Deflators!$K$2</f>
        <v>0</v>
      </c>
      <c r="G83" s="40">
        <f>'Level 2 2017-18 to 2024-25 cash'!G83/Deflators!$F$2*Deflators!$K$2</f>
        <v>0</v>
      </c>
      <c r="H83" s="40">
        <f>'Level 2 2017-18 to 2024-25 cash'!H83/Deflators!$G$2*Deflators!$K$2</f>
        <v>0</v>
      </c>
      <c r="I83" s="40">
        <f>'Level 2 2017-18 to 2024-25 cash'!I83/Deflators!$H$2*Deflators!$K$2</f>
        <v>56.50835827538441</v>
      </c>
      <c r="J83" s="40">
        <f>'Level 2 2017-18 to 2024-25 cash'!J83/Deflators!$I$2*Deflators!$K$2</f>
        <v>25.284484262119559</v>
      </c>
    </row>
    <row r="84" spans="1:10">
      <c r="A84" s="1" t="str">
        <f>'Level 2 2017-18 to 2024-25 cash'!A84</f>
        <v>Total Deputy First Minister, Economy and Gaelic</v>
      </c>
      <c r="B84" s="1" t="str">
        <f>'Level 2 2017-18 to 2024-25 cash'!B84</f>
        <v>Scottish National Investment Bank</v>
      </c>
      <c r="C84" s="40">
        <f>'Level 2 2017-18 to 2024-25 cash'!C84/Deflators!$B$2*Deflators!$K$2</f>
        <v>0</v>
      </c>
      <c r="D84" s="40">
        <f>'Level 2 2017-18 to 2024-25 cash'!D84/Deflators!$C$2*Deflators!$K$2</f>
        <v>0</v>
      </c>
      <c r="E84" s="40">
        <f>'Level 2 2017-18 to 2024-25 cash'!E84/Deflators!$D$2*Deflators!$K$2</f>
        <v>0</v>
      </c>
      <c r="F84" s="40">
        <f>'Level 2 2017-18 to 2024-25 cash'!F84/Deflators!$E$2*Deflators!$K$2</f>
        <v>81.965188802717293</v>
      </c>
      <c r="G84" s="40">
        <f>'Level 2 2017-18 to 2024-25 cash'!G84/Deflators!$F$2*Deflators!$K$2</f>
        <v>186.82777454714207</v>
      </c>
      <c r="H84" s="40">
        <f>'Level 2 2017-18 to 2024-25 cash'!H84/Deflators!$G$2*Deflators!$K$2</f>
        <v>211.69015868765413</v>
      </c>
      <c r="I84" s="40">
        <f>'Level 2 2017-18 to 2024-25 cash'!I84/Deflators!$H$2*Deflators!$K$2</f>
        <v>280.70526691448759</v>
      </c>
      <c r="J84" s="40">
        <f>'Level 2 2017-18 to 2024-25 cash'!J84/Deflators!$I$2*Deflators!$K$2</f>
        <v>250.55851955569116</v>
      </c>
    </row>
    <row r="85" spans="1:10">
      <c r="A85" s="1" t="str">
        <f>'Level 2 2017-18 to 2024-25 cash'!A85</f>
        <v>Total Deputy First Minister, Economy and Gaelic</v>
      </c>
      <c r="B85" s="1" t="str">
        <f>'Level 2 2017-18 to 2024-25 cash'!B85</f>
        <v>Cities Investment and Strategy</v>
      </c>
      <c r="C85" s="40">
        <f>'Level 2 2017-18 to 2024-25 cash'!C85/Deflators!$B$2*Deflators!$K$2</f>
        <v>59.126396275955827</v>
      </c>
      <c r="D85" s="40">
        <f>'Level 2 2017-18 to 2024-25 cash'!D85/Deflators!$C$2*Deflators!$K$2</f>
        <v>122.53405358427894</v>
      </c>
      <c r="E85" s="40">
        <f>'Level 2 2017-18 to 2024-25 cash'!E85/Deflators!$D$2*Deflators!$K$2</f>
        <v>150.09541238531196</v>
      </c>
      <c r="F85" s="40">
        <f>'Level 2 2017-18 to 2024-25 cash'!F85/Deflators!$E$2*Deflators!$K$2</f>
        <v>277.86531187072944</v>
      </c>
      <c r="G85" s="40">
        <f>'Level 2 2017-18 to 2024-25 cash'!G85/Deflators!$F$2*Deflators!$K$2</f>
        <v>415.02607685874995</v>
      </c>
      <c r="H85" s="40">
        <f>'Level 2 2017-18 to 2024-25 cash'!H85/Deflators!$G$2*Deflators!$K$2</f>
        <v>232.12457333770388</v>
      </c>
      <c r="I85" s="40">
        <f>'Level 2 2017-18 to 2024-25 cash'!I85/Deflators!$H$2*Deflators!$K$2</f>
        <v>173.89598049887164</v>
      </c>
      <c r="J85" s="40">
        <f>'Level 2 2017-18 to 2024-25 cash'!J85/Deflators!$I$2*Deflators!$K$2</f>
        <v>167.34921049909832</v>
      </c>
    </row>
    <row r="86" spans="1:10">
      <c r="A86" s="1" t="str">
        <f>'Level 2 2017-18 to 2024-25 cash'!A86</f>
        <v>Total Deputy First Minister, Economy and Gaelic</v>
      </c>
      <c r="B86" s="1" t="str">
        <f>'Level 2 2017-18 to 2024-25 cash'!B86</f>
        <v>Ferguson Marine</v>
      </c>
      <c r="C86" s="40">
        <f>'Level 2 2017-18 to 2024-25 cash'!C86/Deflators!$B$2*Deflators!$K$2</f>
        <v>0</v>
      </c>
      <c r="D86" s="40">
        <f>'Level 2 2017-18 to 2024-25 cash'!D86/Deflators!$C$2*Deflators!$K$2</f>
        <v>0</v>
      </c>
      <c r="E86" s="40">
        <f>'Level 2 2017-18 to 2024-25 cash'!E86/Deflators!$D$2*Deflators!$K$2</f>
        <v>21.162277464247634</v>
      </c>
      <c r="F86" s="40">
        <f>'Level 2 2017-18 to 2024-25 cash'!F86/Deflators!$E$2*Deflators!$K$2</f>
        <v>107.84109528783468</v>
      </c>
      <c r="G86" s="40">
        <f>'Level 2 2017-18 to 2024-25 cash'!G86/Deflators!$F$2*Deflators!$K$2</f>
        <v>139.25481237803996</v>
      </c>
      <c r="H86" s="40">
        <f>'Level 2 2017-18 to 2024-25 cash'!H86/Deflators!$G$2*Deflators!$K$2</f>
        <v>156.27772148811277</v>
      </c>
      <c r="I86" s="40">
        <f>'Level 2 2017-18 to 2024-25 cash'!I86/Deflators!$H$2*Deflators!$K$2</f>
        <v>86.591733815961732</v>
      </c>
      <c r="J86" s="40">
        <f>'Level 2 2017-18 to 2024-25 cash'!J86/Deflators!$I$2*Deflators!$K$2</f>
        <v>67.765116433311832</v>
      </c>
    </row>
    <row r="87" spans="1:10">
      <c r="A87" s="1" t="str">
        <f>'Level 2 2017-18 to 2024-25 cash'!A87</f>
        <v>Total Deputy First Minister, Economy and Gaelic</v>
      </c>
      <c r="B87" s="1" t="str">
        <f>'Level 2 2017-18 to 2024-25 cash'!B87</f>
        <v>Tourism</v>
      </c>
      <c r="C87" s="40">
        <f>'Level 2 2017-18 to 2024-25 cash'!C87/Deflators!$B$2*Deflators!$K$2</f>
        <v>68.191541700415868</v>
      </c>
      <c r="D87" s="40">
        <f>'Level 2 2017-18 to 2024-25 cash'!D87/Deflators!$C$2*Deflators!$K$2</f>
        <v>72.950456605005186</v>
      </c>
      <c r="E87" s="40">
        <f>'Level 2 2017-18 to 2024-25 cash'!E87/Deflators!$D$2*Deflators!$K$2</f>
        <v>80.338275558717868</v>
      </c>
      <c r="F87" s="40">
        <f>'Level 2 2017-18 to 2024-25 cash'!F87/Deflators!$E$2*Deflators!$K$2</f>
        <v>175.27423449893965</v>
      </c>
      <c r="G87" s="40">
        <f>'Level 2 2017-18 to 2024-25 cash'!G87/Deflators!$F$2*Deflators!$K$2</f>
        <v>137.66187046873691</v>
      </c>
      <c r="H87" s="40">
        <f>'Level 2 2017-18 to 2024-25 cash'!H87/Deflators!$G$2*Deflators!$K$2</f>
        <v>86.712627103426229</v>
      </c>
      <c r="I87" s="40">
        <f>'Level 2 2017-18 to 2024-25 cash'!I87/Deflators!$H$2*Deflators!$K$2</f>
        <v>0</v>
      </c>
      <c r="J87" s="40">
        <f>'Level 2 2017-18 to 2024-25 cash'!J87/Deflators!$I$2*Deflators!$K$2</f>
        <v>0</v>
      </c>
    </row>
    <row r="88" spans="1:10">
      <c r="A88" s="1" t="str">
        <f>'Level 2 2017-18 to 2024-25 cash'!A88</f>
        <v>Total Deputy First Minister, Economy and Gaelic</v>
      </c>
      <c r="B88" s="1" t="str">
        <f>'Level 2 2017-18 to 2024-25 cash'!B88</f>
        <v>Tourism and Major Events</v>
      </c>
      <c r="C88" s="40">
        <f>'Level 2 2017-18 to 2024-25 cash'!C88/Deflators!$B$2*Deflators!$K$2</f>
        <v>0</v>
      </c>
      <c r="D88" s="40">
        <f>'Level 2 2017-18 to 2024-25 cash'!D88/Deflators!$C$2*Deflators!$K$2</f>
        <v>0</v>
      </c>
      <c r="E88" s="40">
        <f>'Level 2 2017-18 to 2024-25 cash'!E88/Deflators!$D$2*Deflators!$K$2</f>
        <v>0</v>
      </c>
      <c r="F88" s="40">
        <f>'Level 2 2017-18 to 2024-25 cash'!F88/Deflators!$E$2*Deflators!$K$2</f>
        <v>0</v>
      </c>
      <c r="G88" s="40">
        <f>'Level 2 2017-18 to 2024-25 cash'!G88/Deflators!$F$2*Deflators!$K$2</f>
        <v>0</v>
      </c>
      <c r="H88" s="40">
        <f>'Level 2 2017-18 to 2024-25 cash'!H88/Deflators!$G$2*Deflators!$K$2</f>
        <v>0</v>
      </c>
      <c r="I88" s="40">
        <f>'Level 2 2017-18 to 2024-25 cash'!I88/Deflators!$H$2*Deflators!$K$2</f>
        <v>94.378642632434818</v>
      </c>
      <c r="J88" s="40">
        <f>'Level 2 2017-18 to 2024-25 cash'!J88/Deflators!$I$2*Deflators!$K$2</f>
        <v>57.208407871371442</v>
      </c>
    </row>
    <row r="89" spans="1:10">
      <c r="A89" s="1" t="str">
        <f>'Level 2 2017-18 to 2024-25 cash'!A89</f>
        <v>Total Deputy First Minister, Economy and Gaelic</v>
      </c>
      <c r="B89" s="1" t="str">
        <f>'Level 2 2017-18 to 2024-25 cash'!B89</f>
        <v>Gaelic</v>
      </c>
      <c r="C89" s="40">
        <f>'Level 2 2017-18 to 2024-25 cash'!C89/Deflators!$B$2*Deflators!$K$2</f>
        <v>0</v>
      </c>
      <c r="D89" s="40">
        <f>'Level 2 2017-18 to 2024-25 cash'!D89/Deflators!$C$2*Deflators!$K$2</f>
        <v>0</v>
      </c>
      <c r="E89" s="40">
        <f>'Level 2 2017-18 to 2024-25 cash'!E89/Deflators!$D$2*Deflators!$K$2</f>
        <v>0</v>
      </c>
      <c r="F89" s="40">
        <f>'Level 2 2017-18 to 2024-25 cash'!F89/Deflators!$E$2*Deflators!$K$2</f>
        <v>0</v>
      </c>
      <c r="G89" s="40">
        <f>'Level 2 2017-18 to 2024-25 cash'!G89/Deflators!$F$2*Deflators!$K$2</f>
        <v>0</v>
      </c>
      <c r="H89" s="40">
        <f>'Level 2 2017-18 to 2024-25 cash'!H89/Deflators!$G$2*Deflators!$K$2</f>
        <v>0</v>
      </c>
      <c r="I89" s="40">
        <f>'Level 2 2017-18 to 2024-25 cash'!I89/Deflators!$H$2*Deflators!$K$2</f>
        <v>30.802652770186395</v>
      </c>
      <c r="J89" s="40">
        <f>'Level 2 2017-18 to 2024-25 cash'!J89/Deflators!$I$2*Deflators!$K$2</f>
        <v>27.553673290599132</v>
      </c>
    </row>
    <row r="90" spans="1:10">
      <c r="A90" s="1" t="str">
        <f>'Level 2 2017-18 to 2024-25 cash'!A90</f>
        <v>Total Deputy First Minister, Economy and Gaelic</v>
      </c>
      <c r="B90" s="1" t="str">
        <f>'Level 2 2017-18 to 2024-25 cash'!B90</f>
        <v>Redress, Relations and Response</v>
      </c>
      <c r="C90" s="40">
        <f>'Level 2 2017-18 to 2024-25 cash'!C90/Deflators!$B$2*Deflators!$K$2</f>
        <v>0</v>
      </c>
      <c r="D90" s="40">
        <f>'Level 2 2017-18 to 2024-25 cash'!D90/Deflators!$C$2*Deflators!$K$2</f>
        <v>0</v>
      </c>
      <c r="E90" s="40">
        <f>'Level 2 2017-18 to 2024-25 cash'!E90/Deflators!$D$2*Deflators!$K$2</f>
        <v>0</v>
      </c>
      <c r="F90" s="40">
        <f>'Level 2 2017-18 to 2024-25 cash'!F90/Deflators!$E$2*Deflators!$K$2</f>
        <v>0</v>
      </c>
      <c r="G90" s="40">
        <f>'Level 2 2017-18 to 2024-25 cash'!G90/Deflators!$F$2*Deflators!$K$2</f>
        <v>0</v>
      </c>
      <c r="H90" s="40">
        <f>'Level 2 2017-18 to 2024-25 cash'!H90/Deflators!$G$2*Deflators!$K$2</f>
        <v>0</v>
      </c>
      <c r="I90" s="40">
        <f>'Level 2 2017-18 to 2024-25 cash'!I90/Deflators!$H$2*Deflators!$K$2</f>
        <v>544.94945729367441</v>
      </c>
      <c r="J90" s="40">
        <f>'Level 2 2017-18 to 2024-25 cash'!J90/Deflators!$I$2*Deflators!$K$2</f>
        <v>43.282719279418416</v>
      </c>
    </row>
    <row r="91" spans="1:10" ht="15.75">
      <c r="A91" s="122" t="str">
        <f>'Level 2 2017-18 to 2024-25 cash'!A91</f>
        <v>Total Deputy First Minister, Economy and Gaelic</v>
      </c>
      <c r="B91" s="122" t="str">
        <f>'Level 2 2017-18 to 2024-25 cash'!B91</f>
        <v>Total</v>
      </c>
      <c r="C91" s="123">
        <f>'Level 2 2017-18 to 2024-25 cash'!C91/Deflators!$B$2*Deflators!$K$2</f>
        <v>790.02065870779438</v>
      </c>
      <c r="D91" s="123">
        <f>'Level 2 2017-18 to 2024-25 cash'!D91/Deflators!$C$2*Deflators!$K$2</f>
        <v>1000.0291759602793</v>
      </c>
      <c r="E91" s="123">
        <f>'Level 2 2017-18 to 2024-25 cash'!E91/Deflators!$D$2*Deflators!$K$2</f>
        <v>1030.1587659447955</v>
      </c>
      <c r="F91" s="123">
        <f>'Level 2 2017-18 to 2024-25 cash'!F91/Deflators!$E$2*Deflators!$K$2</f>
        <v>2903.5793632084592</v>
      </c>
      <c r="G91" s="123">
        <f>'Level 2 2017-18 to 2024-25 cash'!G91/Deflators!$F$2*Deflators!$K$2</f>
        <v>2418.2188658619089</v>
      </c>
      <c r="H91" s="123">
        <f>'Level 2 2017-18 to 2024-25 cash'!H91/Deflators!$G$2*Deflators!$K$2</f>
        <v>1586.1811656666232</v>
      </c>
      <c r="I91" s="123">
        <f>'Level 2 2017-18 to 2024-25 cash'!I91/Deflators!$H$2*Deflators!$K$2</f>
        <v>2158.1958370171119</v>
      </c>
      <c r="J91" s="124">
        <f>'Level 2 2017-18 to 2024-25 cash'!J91/Deflators!$I$2*Deflators!$K$2</f>
        <v>1360.5892499657193</v>
      </c>
    </row>
    <row r="92" spans="1:10" s="9" customFormat="1" ht="20.100000000000001" customHeight="1">
      <c r="A92" s="1" t="str">
        <f>'Level 2 2017-18 to 2024-25 cash'!A92</f>
        <v>Total Housing</v>
      </c>
      <c r="B92" s="1" t="str">
        <f>'Level 2 2017-18 to 2024-25 cash'!B92</f>
        <v>Housing and Building Standards</v>
      </c>
      <c r="C92" s="40">
        <f>'Level 2 2017-18 to 2024-25 cash'!C92/Deflators!$B$2*Deflators!$K$2</f>
        <v>857.67099769630215</v>
      </c>
      <c r="D92" s="40">
        <f>'Level 2 2017-18 to 2024-25 cash'!D92/Deflators!$C$2*Deflators!$K$2</f>
        <v>1052.4372649773368</v>
      </c>
      <c r="E92" s="40">
        <f>'Level 2 2017-18 to 2024-25 cash'!E92/Deflators!$D$2*Deflators!$K$2</f>
        <v>1145.6368726015542</v>
      </c>
      <c r="F92" s="40">
        <f>'Level 2 2017-18 to 2024-25 cash'!F92/Deflators!$E$2*Deflators!$K$2</f>
        <v>1133.4540498075858</v>
      </c>
      <c r="G92" s="40">
        <f>'Level 2 2017-18 to 2024-25 cash'!G92/Deflators!$F$2*Deflators!$K$2</f>
        <v>754.74240805246961</v>
      </c>
      <c r="H92" s="40">
        <f>'Level 2 2017-18 to 2024-25 cash'!H92/Deflators!$G$2*Deflators!$K$2</f>
        <v>696.55109580015369</v>
      </c>
      <c r="I92" s="40">
        <f>'Level 2 2017-18 to 2024-25 cash'!I92/Deflators!$H$2*Deflators!$K$2</f>
        <v>693.60872809850366</v>
      </c>
      <c r="J92" s="40">
        <f>'Level 2 2017-18 to 2024-25 cash'!J92/Deflators!$I$2*Deflators!$K$2</f>
        <v>437.91171828131058</v>
      </c>
    </row>
    <row r="93" spans="1:10">
      <c r="A93" s="1" t="str">
        <f>'Level 2 2017-18 to 2024-25 cash'!A93</f>
        <v>Total Housing</v>
      </c>
      <c r="B93" s="1" t="str">
        <f>'Level 2 2017-18 to 2024-25 cash'!B93</f>
        <v>Cladding Remediation</v>
      </c>
      <c r="C93" s="40">
        <f>'Level 2 2017-18 to 2024-25 cash'!C93/Deflators!$B$2*Deflators!$K$2</f>
        <v>0</v>
      </c>
      <c r="D93" s="40">
        <f>'Level 2 2017-18 to 2024-25 cash'!D93/Deflators!$C$2*Deflators!$K$2</f>
        <v>0</v>
      </c>
      <c r="E93" s="40">
        <f>'Level 2 2017-18 to 2024-25 cash'!E93/Deflators!$D$2*Deflators!$K$2</f>
        <v>0</v>
      </c>
      <c r="F93" s="40">
        <f>'Level 2 2017-18 to 2024-25 cash'!F93/Deflators!$E$2*Deflators!$K$2</f>
        <v>0</v>
      </c>
      <c r="G93" s="40">
        <f>'Level 2 2017-18 to 2024-25 cash'!G93/Deflators!$F$2*Deflators!$K$2</f>
        <v>0</v>
      </c>
      <c r="H93" s="40">
        <f>'Level 2 2017-18 to 2024-25 cash'!H93/Deflators!$G$2*Deflators!$K$2</f>
        <v>1.392460260180536</v>
      </c>
      <c r="I93" s="40">
        <f>'Level 2 2017-18 to 2024-25 cash'!I93/Deflators!$H$2*Deflators!$K$2</f>
        <v>10.223206768174009</v>
      </c>
      <c r="J93" s="40">
        <f>'Level 2 2017-18 to 2024-25 cash'!J93/Deflators!$I$2*Deflators!$K$2</f>
        <v>6.268915796469777</v>
      </c>
    </row>
    <row r="94" spans="1:10">
      <c r="A94" s="1" t="str">
        <f>'Level 2 2017-18 to 2024-25 cash'!A94</f>
        <v>Total Housing</v>
      </c>
      <c r="B94" s="1" t="str">
        <f>'Level 2 2017-18 to 2024-25 cash'!B94</f>
        <v>Scottish Housing Regulator</v>
      </c>
      <c r="C94" s="40">
        <f>'Level 2 2017-18 to 2024-25 cash'!C94/Deflators!$B$2*Deflators!$K$2</f>
        <v>5.4120271190806246</v>
      </c>
      <c r="D94" s="40">
        <f>'Level 2 2017-18 to 2024-25 cash'!D94/Deflators!$C$2*Deflators!$K$2</f>
        <v>5.6610088761063544</v>
      </c>
      <c r="E94" s="40">
        <f>'Level 2 2017-18 to 2024-25 cash'!E94/Deflators!$D$2*Deflators!$K$2</f>
        <v>6.0090417491073529</v>
      </c>
      <c r="F94" s="40">
        <f>'Level 2 2017-18 to 2024-25 cash'!F94/Deflators!$E$2*Deflators!$K$2</f>
        <v>5.7425650514411331</v>
      </c>
      <c r="G94" s="40">
        <f>'Level 2 2017-18 to 2024-25 cash'!G94/Deflators!$F$2*Deflators!$K$2</f>
        <v>5.364234903385741</v>
      </c>
      <c r="H94" s="40">
        <f>'Level 2 2017-18 to 2024-25 cash'!H94/Deflators!$G$2*Deflators!$K$2</f>
        <v>5.9173527867637343</v>
      </c>
      <c r="I94" s="40">
        <f>'Level 2 2017-18 to 2024-25 cash'!I94/Deflators!$H$2*Deflators!$K$2</f>
        <v>5.9233269033950426</v>
      </c>
      <c r="J94" s="40">
        <f>'Level 2 2017-18 to 2024-25 cash'!J94/Deflators!$I$2*Deflators!$K$2</f>
        <v>5.8030841648564593</v>
      </c>
    </row>
    <row r="95" spans="1:10" s="9" customFormat="1" ht="15.75">
      <c r="A95" s="1" t="str">
        <f>'Level 2 2017-18 to 2024-25 cash'!A95</f>
        <v>Total Housing</v>
      </c>
      <c r="B95" s="1" t="str">
        <f>'Level 2 2017-18 to 2024-25 cash'!B95</f>
        <v>Energy Efficiency and Decarbonisation</v>
      </c>
      <c r="C95" s="40">
        <f>'Level 2 2017-18 to 2024-25 cash'!C95/Deflators!$B$2*Deflators!$K$2</f>
        <v>45.731629156231278</v>
      </c>
      <c r="D95" s="40">
        <f>'Level 2 2017-18 to 2024-25 cash'!D95/Deflators!$C$2*Deflators!$K$2</f>
        <v>119.57996091846087</v>
      </c>
      <c r="E95" s="40">
        <f>'Level 2 2017-18 to 2024-25 cash'!E95/Deflators!$D$2*Deflators!$K$2</f>
        <v>81.38332629769306</v>
      </c>
      <c r="F95" s="40">
        <f>'Level 2 2017-18 to 2024-25 cash'!F95/Deflators!$E$2*Deflators!$K$2</f>
        <v>216.8887401476477</v>
      </c>
      <c r="G95" s="40">
        <f>'Level 2 2017-18 to 2024-25 cash'!G95/Deflators!$F$2*Deflators!$K$2</f>
        <v>96.200628472534007</v>
      </c>
      <c r="H95" s="40">
        <f>'Level 2 2017-18 to 2024-25 cash'!H95/Deflators!$G$2*Deflators!$K$2</f>
        <v>97.887301687076089</v>
      </c>
      <c r="I95" s="40">
        <f>'Level 2 2017-18 to 2024-25 cash'!I95/Deflators!$H$2*Deflators!$K$2</f>
        <v>0</v>
      </c>
      <c r="J95" s="40">
        <f>'Level 2 2017-18 to 2024-25 cash'!J95/Deflators!$I$2*Deflators!$K$2</f>
        <v>316.52991648796319</v>
      </c>
    </row>
    <row r="96" spans="1:10" ht="15.75">
      <c r="A96" s="122" t="str">
        <f>'Level 2 2017-18 to 2024-25 cash'!A96</f>
        <v>Total Housing</v>
      </c>
      <c r="B96" s="122" t="str">
        <f>'Level 2 2017-18 to 2024-25 cash'!B96</f>
        <v>Total</v>
      </c>
      <c r="C96" s="123">
        <f>'Level 2 2017-18 to 2024-25 cash'!C96/Deflators!$B$2*Deflators!$K$2</f>
        <v>908.81465397161389</v>
      </c>
      <c r="D96" s="123">
        <f>'Level 2 2017-18 to 2024-25 cash'!D96/Deflators!$C$2*Deflators!$K$2</f>
        <v>1177.6782347719038</v>
      </c>
      <c r="E96" s="123">
        <f>'Level 2 2017-18 to 2024-25 cash'!E96/Deflators!$D$2*Deflators!$K$2</f>
        <v>1233.0292406483543</v>
      </c>
      <c r="F96" s="123">
        <f>'Level 2 2017-18 to 2024-25 cash'!F96/Deflators!$E$2*Deflators!$K$2</f>
        <v>1356.0853550066747</v>
      </c>
      <c r="G96" s="123">
        <f>'Level 2 2017-18 to 2024-25 cash'!G96/Deflators!$F$2*Deflators!$K$2</f>
        <v>856.3072714283893</v>
      </c>
      <c r="H96" s="123">
        <f>'Level 2 2017-18 to 2024-25 cash'!H96/Deflators!$G$2*Deflators!$K$2</f>
        <v>801.74821053417406</v>
      </c>
      <c r="I96" s="123">
        <f>'Level 2 2017-18 to 2024-25 cash'!I96/Deflators!$H$2*Deflators!$K$2</f>
        <v>709.75526177007271</v>
      </c>
      <c r="J96" s="124">
        <f>'Level 2 2017-18 to 2024-25 cash'!J96/Deflators!$I$2*Deflators!$K$2</f>
        <v>766.51363473060007</v>
      </c>
    </row>
    <row r="97" spans="1:10" ht="20.100000000000001" customHeight="1">
      <c r="A97" s="1" t="str">
        <f>'Level 2 2017-18 to 2024-25 cash'!A97</f>
        <v xml:space="preserve">Total Rural Affairs, Land Reform and Islands </v>
      </c>
      <c r="B97" s="1" t="str">
        <f>'Level 2 2017-18 to 2024-25 cash'!B97</f>
        <v>Agricultural Support and Related</v>
      </c>
      <c r="C97" s="40">
        <f>'Level 2 2017-18 to 2024-25 cash'!C97/Deflators!$B$2*Deflators!$K$2</f>
        <v>198.08019255835089</v>
      </c>
      <c r="D97" s="40">
        <f>'Level 2 2017-18 to 2024-25 cash'!D97/Deflators!$C$2*Deflators!$K$2</f>
        <v>237.61941127894426</v>
      </c>
      <c r="E97" s="40">
        <f>'Level 2 2017-18 to 2024-25 cash'!E97/Deflators!$D$2*Deflators!$K$2</f>
        <v>222.98770142883157</v>
      </c>
      <c r="F97" s="40">
        <f>'Level 2 2017-18 to 2024-25 cash'!F97/Deflators!$E$2*Deflators!$K$2</f>
        <v>935.33301006963484</v>
      </c>
      <c r="G97" s="40">
        <f>'Level 2 2017-18 to 2024-25 cash'!G97/Deflators!$F$2*Deflators!$K$2</f>
        <v>827.20493636404558</v>
      </c>
      <c r="H97" s="40">
        <f>'Level 2 2017-18 to 2024-25 cash'!H97/Deflators!$G$2*Deflators!$K$2</f>
        <v>826.36241924077967</v>
      </c>
      <c r="I97" s="40">
        <f>'Level 2 2017-18 to 2024-25 cash'!I97/Deflators!$H$2*Deflators!$K$2</f>
        <v>742.46997438574033</v>
      </c>
      <c r="J97" s="40">
        <f>'Level 2 2017-18 to 2024-25 cash'!J97/Deflators!$I$2*Deflators!$K$2</f>
        <v>713.41418311325253</v>
      </c>
    </row>
    <row r="98" spans="1:10" s="9" customFormat="1" ht="15.75">
      <c r="A98" s="1" t="str">
        <f>'Level 2 2017-18 to 2024-25 cash'!A98</f>
        <v xml:space="preserve">Total Rural Affairs, Land Reform and Islands </v>
      </c>
      <c r="B98" s="1" t="str">
        <f>'Level 2 2017-18 to 2024-25 cash'!B98</f>
        <v>Rural Services</v>
      </c>
      <c r="C98" s="40">
        <f>'Level 2 2017-18 to 2024-25 cash'!C98/Deflators!$B$2*Deflators!$K$2</f>
        <v>236.64088578180034</v>
      </c>
      <c r="D98" s="40">
        <f>'Level 2 2017-18 to 2024-25 cash'!D98/Deflators!$C$2*Deflators!$K$2</f>
        <v>-47.297548787860499</v>
      </c>
      <c r="E98" s="40">
        <f>'Level 2 2017-18 to 2024-25 cash'!E98/Deflators!$D$2*Deflators!$K$2</f>
        <v>79.423856162114589</v>
      </c>
      <c r="F98" s="40">
        <f>'Level 2 2017-18 to 2024-25 cash'!F98/Deflators!$E$2*Deflators!$K$2</f>
        <v>-148.80396234914517</v>
      </c>
      <c r="G98" s="40">
        <f>'Level 2 2017-18 to 2024-25 cash'!G98/Deflators!$F$2*Deflators!$K$2</f>
        <v>51.895797692146253</v>
      </c>
      <c r="H98" s="40">
        <f>'Level 2 2017-18 to 2024-25 cash'!H98/Deflators!$G$2*Deflators!$K$2</f>
        <v>62.250454785713927</v>
      </c>
      <c r="I98" s="40">
        <f>'Level 2 2017-18 to 2024-25 cash'!I98/Deflators!$H$2*Deflators!$K$2</f>
        <v>58.415908545758292</v>
      </c>
      <c r="J98" s="40">
        <f>'Level 2 2017-18 to 2024-25 cash'!J98/Deflators!$I$2*Deflators!$K$2</f>
        <v>53.35432041809252</v>
      </c>
    </row>
    <row r="99" spans="1:10">
      <c r="A99" s="1" t="str">
        <f>'Level 2 2017-18 to 2024-25 cash'!A99</f>
        <v xml:space="preserve">Total Rural Affairs, Land Reform and Islands </v>
      </c>
      <c r="B99" s="1" t="str">
        <f>'Level 2 2017-18 to 2024-25 cash'!B99</f>
        <v>Marine Funding</v>
      </c>
      <c r="C99" s="40">
        <f>'Level 2 2017-18 to 2024-25 cash'!C99/Deflators!$B$2*Deflators!$K$2</f>
        <v>0</v>
      </c>
      <c r="D99" s="40">
        <f>'Level 2 2017-18 to 2024-25 cash'!D99/Deflators!$C$2*Deflators!$K$2</f>
        <v>0</v>
      </c>
      <c r="E99" s="40">
        <f>'Level 2 2017-18 to 2024-25 cash'!E99/Deflators!$D$2*Deflators!$K$2</f>
        <v>0</v>
      </c>
      <c r="F99" s="40">
        <f>'Level 2 2017-18 to 2024-25 cash'!F99/Deflators!$E$2*Deflators!$K$2</f>
        <v>0</v>
      </c>
      <c r="G99" s="40">
        <f>'Level 2 2017-18 to 2024-25 cash'!G99/Deflators!$F$2*Deflators!$K$2</f>
        <v>0</v>
      </c>
      <c r="H99" s="40">
        <f>'Level 2 2017-18 to 2024-25 cash'!H99/Deflators!$G$2*Deflators!$K$2</f>
        <v>0</v>
      </c>
      <c r="I99" s="40">
        <f>'Level 2 2017-18 to 2024-25 cash'!I99/Deflators!$H$2*Deflators!$K$2</f>
        <v>14.07438390977992</v>
      </c>
      <c r="J99" s="40">
        <f>'Level 2 2017-18 to 2024-25 cash'!J99/Deflators!$I$2*Deflators!$K$2</f>
        <v>10.155129569170292</v>
      </c>
    </row>
    <row r="100" spans="1:10" s="9" customFormat="1" ht="15.75">
      <c r="A100" s="1" t="str">
        <f>'Level 2 2017-18 to 2024-25 cash'!A100</f>
        <v xml:space="preserve">Total Rural Affairs, Land Reform and Islands </v>
      </c>
      <c r="B100" s="1" t="str">
        <f>'Level 2 2017-18 to 2024-25 cash'!B100</f>
        <v xml:space="preserve">Fisheries </v>
      </c>
      <c r="C100" s="40">
        <f>'Level 2 2017-18 to 2024-25 cash'!C100/Deflators!$B$2*Deflators!$K$2</f>
        <v>7.3062366107588446</v>
      </c>
      <c r="D100" s="40">
        <f>'Level 2 2017-18 to 2024-25 cash'!D100/Deflators!$C$2*Deflators!$K$2</f>
        <v>6.6951417224849994</v>
      </c>
      <c r="E100" s="40">
        <f>'Level 2 2017-18 to 2024-25 cash'!E100/Deflators!$D$2*Deflators!$K$2</f>
        <v>8.4910372541734347</v>
      </c>
      <c r="F100" s="40">
        <f>'Level 2 2017-18 to 2024-25 cash'!F100/Deflators!$E$2*Deflators!$K$2</f>
        <v>27.902095217806728</v>
      </c>
      <c r="G100" s="40">
        <f>'Level 2 2017-18 to 2024-25 cash'!G100/Deflators!$F$2*Deflators!$K$2</f>
        <v>16.035857124935323</v>
      </c>
      <c r="H100" s="40">
        <f>'Level 2 2017-18 to 2024-25 cash'!H100/Deflators!$G$2*Deflators!$K$2</f>
        <v>0</v>
      </c>
      <c r="I100" s="40">
        <f>'Level 2 2017-18 to 2024-25 cash'!I100/Deflators!$H$2*Deflators!$K$2</f>
        <v>0</v>
      </c>
      <c r="J100" s="40">
        <f>'Level 2 2017-18 to 2024-25 cash'!J100/Deflators!$I$2*Deflators!$K$2</f>
        <v>0</v>
      </c>
    </row>
    <row r="101" spans="1:10" s="9" customFormat="1" ht="15.75">
      <c r="A101" s="1" t="str">
        <f>'Level 2 2017-18 to 2024-25 cash'!A101</f>
        <v xml:space="preserve">Total Rural Affairs, Land Reform and Islands </v>
      </c>
      <c r="B101" s="1" t="str">
        <f>'Level 2 2017-18 to 2024-25 cash'!B101</f>
        <v>Marine</v>
      </c>
      <c r="C101" s="40">
        <f>'Level 2 2017-18 to 2024-25 cash'!C101/Deflators!$B$2*Deflators!$K$2</f>
        <v>78.203791870715023</v>
      </c>
      <c r="D101" s="40">
        <f>'Level 2 2017-18 to 2024-25 cash'!D101/Deflators!$C$2*Deflators!$K$2</f>
        <v>72.982522739776613</v>
      </c>
      <c r="E101" s="40">
        <f>'Level 2 2017-18 to 2024-25 cash'!E101/Deflators!$D$2*Deflators!$K$2</f>
        <v>86.60857999256902</v>
      </c>
      <c r="F101" s="40">
        <f>'Level 2 2017-18 to 2024-25 cash'!F101/Deflators!$E$2*Deflators!$K$2</f>
        <v>101.13761786630533</v>
      </c>
      <c r="G101" s="40">
        <f>'Level 2 2017-18 to 2024-25 cash'!G101/Deflators!$F$2*Deflators!$K$2</f>
        <v>94.559305639637856</v>
      </c>
      <c r="H101" s="40">
        <f>'Level 2 2017-18 to 2024-25 cash'!H101/Deflators!$G$2*Deflators!$K$2</f>
        <v>112.6396579617444</v>
      </c>
      <c r="I101" s="40">
        <f>'Level 2 2017-18 to 2024-25 cash'!I101/Deflators!$H$2*Deflators!$K$2</f>
        <v>87.258023538060414</v>
      </c>
      <c r="J101" s="40">
        <f>'Level 2 2017-18 to 2024-25 cash'!J101/Deflators!$I$2*Deflators!$K$2</f>
        <v>99.381698253430329</v>
      </c>
    </row>
    <row r="102" spans="1:10">
      <c r="A102" s="1" t="str">
        <f>'Level 2 2017-18 to 2024-25 cash'!A102</f>
        <v xml:space="preserve">Total Rural Affairs, Land Reform and Islands </v>
      </c>
      <c r="B102" s="1" t="str">
        <f>'Level 2 2017-18 to 2024-25 cash'!B102</f>
        <v>Islands</v>
      </c>
      <c r="C102" s="40">
        <f>'Level 2 2017-18 to 2024-25 cash'!C102/Deflators!$B$2*Deflators!$K$2</f>
        <v>0</v>
      </c>
      <c r="D102" s="40">
        <f>'Level 2 2017-18 to 2024-25 cash'!D102/Deflators!$C$2*Deflators!$K$2</f>
        <v>0</v>
      </c>
      <c r="E102" s="40">
        <f>'Level 2 2017-18 to 2024-25 cash'!E102/Deflators!$D$2*Deflators!$K$2</f>
        <v>0</v>
      </c>
      <c r="F102" s="40">
        <f>'Level 2 2017-18 to 2024-25 cash'!F102/Deflators!$E$2*Deflators!$K$2</f>
        <v>0</v>
      </c>
      <c r="G102" s="40">
        <f>'Level 2 2017-18 to 2024-25 cash'!G102/Deflators!$F$2*Deflators!$K$2</f>
        <v>11.144545749672202</v>
      </c>
      <c r="H102" s="40">
        <f>'Level 2 2017-18 to 2024-25 cash'!H102/Deflators!$G$2*Deflators!$K$2</f>
        <v>9.0811576413507069</v>
      </c>
      <c r="I102" s="40">
        <f>'Level 2 2017-18 to 2024-25 cash'!I102/Deflators!$H$2*Deflators!$K$2</f>
        <v>7.464474196303498</v>
      </c>
      <c r="J102" s="40">
        <f>'Level 2 2017-18 to 2024-25 cash'!J102/Deflators!$I$2*Deflators!$K$2</f>
        <v>5.4775374613841663</v>
      </c>
    </row>
    <row r="103" spans="1:10" s="9" customFormat="1" ht="15.75">
      <c r="A103" s="1" t="str">
        <f>'Level 2 2017-18 to 2024-25 cash'!A103</f>
        <v xml:space="preserve">Total Rural Affairs, Land Reform and Islands </v>
      </c>
      <c r="B103" s="1" t="str">
        <f>'Level 2 2017-18 to 2024-25 cash'!B103</f>
        <v>Land Reform</v>
      </c>
      <c r="C103" s="40">
        <f>'Level 2 2017-18 to 2024-25 cash'!C103/Deflators!$B$2*Deflators!$K$2</f>
        <v>0</v>
      </c>
      <c r="D103" s="40">
        <f>'Level 2 2017-18 to 2024-25 cash'!D103/Deflators!$C$2*Deflators!$K$2</f>
        <v>0</v>
      </c>
      <c r="E103" s="40">
        <f>'Level 2 2017-18 to 2024-25 cash'!E103/Deflators!$D$2*Deflators!$K$2</f>
        <v>0</v>
      </c>
      <c r="F103" s="40">
        <f>'Level 2 2017-18 to 2024-25 cash'!F103/Deflators!$E$2*Deflators!$K$2</f>
        <v>16.551874666221618</v>
      </c>
      <c r="G103" s="40">
        <f>'Level 2 2017-18 to 2024-25 cash'!G103/Deflators!$F$2*Deflators!$K$2</f>
        <v>12.395192624554019</v>
      </c>
      <c r="H103" s="40">
        <f>'Level 2 2017-18 to 2024-25 cash'!H103/Deflators!$G$2*Deflators!$K$2</f>
        <v>12.375279400703274</v>
      </c>
      <c r="I103" s="40">
        <f>'Level 2 2017-18 to 2024-25 cash'!I103/Deflators!$H$2*Deflators!$K$2</f>
        <v>15.390052447325033</v>
      </c>
      <c r="J103" s="40">
        <f>'Level 2 2017-18 to 2024-25 cash'!J103/Deflators!$I$2*Deflators!$K$2</f>
        <v>10.190468520534061</v>
      </c>
    </row>
    <row r="104" spans="1:10">
      <c r="A104" s="1" t="str">
        <f>'Level 2 2017-18 to 2024-25 cash'!A104</f>
        <v xml:space="preserve">Total Rural Affairs, Land Reform and Islands </v>
      </c>
      <c r="B104" s="1" t="str">
        <f>'Level 2 2017-18 to 2024-25 cash'!B104</f>
        <v xml:space="preserve">Forestry Commission </v>
      </c>
      <c r="C104" s="40">
        <f>'Level 2 2017-18 to 2024-25 cash'!C104/Deflators!$B$2*Deflators!$K$2</f>
        <v>91.192656956508543</v>
      </c>
      <c r="D104" s="40">
        <f>'Level 2 2017-18 to 2024-25 cash'!D104/Deflators!$C$2*Deflators!$K$2</f>
        <v>91.388484098577919</v>
      </c>
      <c r="E104" s="40">
        <f>'Level 2 2017-18 to 2024-25 cash'!E104/Deflators!$D$2*Deflators!$K$2</f>
        <v>0</v>
      </c>
      <c r="F104" s="40">
        <f>'Level 2 2017-18 to 2024-25 cash'!F104/Deflators!$E$2*Deflators!$K$2</f>
        <v>0</v>
      </c>
      <c r="G104" s="40">
        <f>'Level 2 2017-18 to 2024-25 cash'!G104/Deflators!$F$2*Deflators!$K$2</f>
        <v>0</v>
      </c>
      <c r="H104" s="40">
        <f>'Level 2 2017-18 to 2024-25 cash'!H104/Deflators!$G$2*Deflators!$K$2</f>
        <v>0</v>
      </c>
      <c r="I104" s="40">
        <f>'Level 2 2017-18 to 2024-25 cash'!I104/Deflators!$H$2*Deflators!$K$2</f>
        <v>0</v>
      </c>
      <c r="J104" s="40">
        <f>'Level 2 2017-18 to 2024-25 cash'!J104/Deflators!$I$2*Deflators!$K$2</f>
        <v>0</v>
      </c>
    </row>
    <row r="105" spans="1:10">
      <c r="A105" s="1" t="str">
        <f>'Level 2 2017-18 to 2024-25 cash'!A105</f>
        <v xml:space="preserve">Total Rural Affairs, Land Reform and Islands </v>
      </c>
      <c r="B105" s="1" t="str">
        <f>'Level 2 2017-18 to 2024-25 cash'!B105</f>
        <v>Scottish Forestry</v>
      </c>
      <c r="C105" s="40">
        <f>'Level 2 2017-18 to 2024-25 cash'!C105/Deflators!$B$2*Deflators!$K$2</f>
        <v>0</v>
      </c>
      <c r="D105" s="40">
        <f>'Level 2 2017-18 to 2024-25 cash'!D105/Deflators!$C$2*Deflators!$K$2</f>
        <v>0</v>
      </c>
      <c r="E105" s="40">
        <f>'Level 2 2017-18 to 2024-25 cash'!E105/Deflators!$D$2*Deflators!$K$2</f>
        <v>70.018399511337847</v>
      </c>
      <c r="F105" s="40">
        <f>'Level 2 2017-18 to 2024-25 cash'!F105/Deflators!$E$2*Deflators!$K$2</f>
        <v>56.231828258593126</v>
      </c>
      <c r="G105" s="40">
        <f>'Level 2 2017-18 to 2024-25 cash'!G105/Deflators!$F$2*Deflators!$K$2</f>
        <v>69.113358875843204</v>
      </c>
      <c r="H105" s="40">
        <f>'Level 2 2017-18 to 2024-25 cash'!H105/Deflators!$G$2*Deflators!$K$2</f>
        <v>73.113816763534871</v>
      </c>
      <c r="I105" s="40">
        <f>'Level 2 2017-18 to 2024-25 cash'!I105/Deflators!$H$2*Deflators!$K$2</f>
        <v>98.62440759592657</v>
      </c>
      <c r="J105" s="40">
        <f>'Level 2 2017-18 to 2024-25 cash'!J105/Deflators!$I$2*Deflators!$K$2</f>
        <v>74.633723525651618</v>
      </c>
    </row>
    <row r="106" spans="1:10">
      <c r="A106" s="1" t="str">
        <f>'Level 2 2017-18 to 2024-25 cash'!A106</f>
        <v xml:space="preserve">Total Rural Affairs, Land Reform and Islands </v>
      </c>
      <c r="B106" s="1" t="str">
        <f>'Level 2 2017-18 to 2024-25 cash'!B106</f>
        <v>Forestry and Land Scotland</v>
      </c>
      <c r="C106" s="40">
        <f>'Level 2 2017-18 to 2024-25 cash'!C106/Deflators!$B$2*Deflators!$K$2</f>
        <v>0</v>
      </c>
      <c r="D106" s="40">
        <f>'Level 2 2017-18 to 2024-25 cash'!D106/Deflators!$C$2*Deflators!$K$2</f>
        <v>0</v>
      </c>
      <c r="E106" s="40">
        <f>'Level 2 2017-18 to 2024-25 cash'!E106/Deflators!$D$2*Deflators!$K$2</f>
        <v>25.342480420148398</v>
      </c>
      <c r="F106" s="40">
        <f>'Level 2 2017-18 to 2024-25 cash'!F106/Deflators!$E$2*Deflators!$K$2</f>
        <v>28.509188198643923</v>
      </c>
      <c r="G106" s="40">
        <f>'Level 2 2017-18 to 2024-25 cash'!G106/Deflators!$F$2*Deflators!$K$2</f>
        <v>52.844063794571142</v>
      </c>
      <c r="H106" s="40">
        <f>'Level 2 2017-18 to 2024-25 cash'!H106/Deflators!$G$2*Deflators!$K$2</f>
        <v>36.277571683126361</v>
      </c>
      <c r="I106" s="40">
        <f>'Level 2 2017-18 to 2024-25 cash'!I106/Deflators!$H$2*Deflators!$K$2</f>
        <v>51.370824834430621</v>
      </c>
      <c r="J106" s="40">
        <f>'Level 2 2017-18 to 2024-25 cash'!J106/Deflators!$I$2*Deflators!$K$2</f>
        <v>40.135410853414889</v>
      </c>
    </row>
    <row r="107" spans="1:10">
      <c r="A107" s="1" t="str">
        <f>'Level 2 2017-18 to 2024-25 cash'!A107</f>
        <v xml:space="preserve">Total Rural Affairs, Land Reform and Islands </v>
      </c>
      <c r="B107" s="1" t="str">
        <f>'Level 2 2017-18 to 2024-25 cash'!B107</f>
        <v>Natural Resources and Peatland</v>
      </c>
      <c r="C107" s="40">
        <f>'Level 2 2017-18 to 2024-25 cash'!C107/Deflators!$B$2*Deflators!$K$2</f>
        <v>0</v>
      </c>
      <c r="D107" s="40">
        <f>'Level 2 2017-18 to 2024-25 cash'!D107/Deflators!$C$2*Deflators!$K$2</f>
        <v>0</v>
      </c>
      <c r="E107" s="40">
        <f>'Level 2 2017-18 to 2024-25 cash'!E107/Deflators!$D$2*Deflators!$K$2</f>
        <v>0</v>
      </c>
      <c r="F107" s="40">
        <f>'Level 2 2017-18 to 2024-25 cash'!F107/Deflators!$E$2*Deflators!$K$2</f>
        <v>0</v>
      </c>
      <c r="G107" s="40">
        <f>'Level 2 2017-18 to 2024-25 cash'!G107/Deflators!$F$2*Deflators!$K$2</f>
        <v>0</v>
      </c>
      <c r="H107" s="40">
        <f>'Level 2 2017-18 to 2024-25 cash'!H107/Deflators!$G$2*Deflators!$K$2</f>
        <v>0</v>
      </c>
      <c r="I107" s="40">
        <f>'Level 2 2017-18 to 2024-25 cash'!I107/Deflators!$H$2*Deflators!$K$2</f>
        <v>32.890586044850963</v>
      </c>
      <c r="J107" s="40">
        <f>'Level 2 2017-18 to 2024-25 cash'!J107/Deflators!$I$2*Deflators!$K$2</f>
        <v>33.869707688887274</v>
      </c>
    </row>
    <row r="108" spans="1:10">
      <c r="A108" s="1" t="str">
        <f>'Level 2 2017-18 to 2024-25 cash'!A108</f>
        <v xml:space="preserve">Total Rural Affairs, Land Reform and Islands </v>
      </c>
      <c r="B108" s="1" t="str">
        <f>'Level 2 2017-18 to 2024-25 cash'!B108</f>
        <v>Research Analysis and Other Services</v>
      </c>
      <c r="C108" s="40">
        <f>'Level 2 2017-18 to 2024-25 cash'!C108/Deflators!$B$2*Deflators!$K$2</f>
        <v>85.374727803496853</v>
      </c>
      <c r="D108" s="40">
        <f>'Level 2 2017-18 to 2024-25 cash'!D108/Deflators!$C$2*Deflators!$K$2</f>
        <v>83.906385985244043</v>
      </c>
      <c r="E108" s="40">
        <f>'Level 2 2017-18 to 2024-25 cash'!E108/Deflators!$D$2*Deflators!$K$2</f>
        <v>88.568050128147505</v>
      </c>
      <c r="F108" s="40">
        <f>'Level 2 2017-18 to 2024-25 cash'!F108/Deflators!$E$2*Deflators!$K$2</f>
        <v>80.619911484593786</v>
      </c>
      <c r="G108" s="40">
        <f>'Level 2 2017-18 to 2024-25 cash'!G108/Deflators!$F$2*Deflators!$K$2</f>
        <v>92.961525637975498</v>
      </c>
      <c r="H108" s="40">
        <f>'Level 2 2017-18 to 2024-25 cash'!H108/Deflators!$G$2*Deflators!$K$2</f>
        <v>98.086396958245771</v>
      </c>
      <c r="I108" s="40">
        <f>'Level 2 2017-18 to 2024-25 cash'!I108/Deflators!$H$2*Deflators!$K$2</f>
        <v>94.059590193595682</v>
      </c>
      <c r="J108" s="40">
        <f>'Level 2 2017-18 to 2024-25 cash'!J108/Deflators!$I$2*Deflators!$K$2</f>
        <v>91.255881194391606</v>
      </c>
    </row>
    <row r="109" spans="1:10" ht="15.75">
      <c r="A109" s="122" t="str">
        <f>'Level 2 2017-18 to 2024-25 cash'!A109</f>
        <v xml:space="preserve">Total Rural Affairs, Land Reform and Islands </v>
      </c>
      <c r="B109" s="122" t="str">
        <f>'Level 2 2017-18 to 2024-25 cash'!B109</f>
        <v>Total</v>
      </c>
      <c r="C109" s="123">
        <f>'Level 2 2017-18 to 2024-25 cash'!C109/Deflators!$B$2*Deflators!$K$2</f>
        <v>696.7984915816304</v>
      </c>
      <c r="D109" s="123">
        <f>'Level 2 2017-18 to 2024-25 cash'!D109/Deflators!$C$2*Deflators!$K$2</f>
        <v>445.2943970371673</v>
      </c>
      <c r="E109" s="123">
        <f>'Level 2 2017-18 to 2024-25 cash'!E109/Deflators!$D$2*Deflators!$K$2</f>
        <v>581.44010489732239</v>
      </c>
      <c r="F109" s="123">
        <f>'Level 2 2017-18 to 2024-25 cash'!F109/Deflators!$E$2*Deflators!$K$2</f>
        <v>1097.4815634126542</v>
      </c>
      <c r="G109" s="123">
        <f>'Level 2 2017-18 to 2024-25 cash'!G109/Deflators!$F$2*Deflators!$K$2</f>
        <v>1228.1545835033812</v>
      </c>
      <c r="H109" s="123">
        <f>'Level 2 2017-18 to 2024-25 cash'!H109/Deflators!$G$2*Deflators!$K$2</f>
        <v>1230.1867544351987</v>
      </c>
      <c r="I109" s="123">
        <f>'Level 2 2017-18 to 2024-25 cash'!I109/Deflators!$H$2*Deflators!$K$2</f>
        <v>1202.0182256917715</v>
      </c>
      <c r="J109" s="124">
        <f>'Level 2 2017-18 to 2024-25 cash'!J109/Deflators!$I$2*Deflators!$K$2</f>
        <v>1131.868060598209</v>
      </c>
    </row>
    <row r="110" spans="1:10" ht="20.100000000000001" customHeight="1">
      <c r="A110" s="1" t="str">
        <f>'Level 2 2017-18 to 2024-25 cash'!A110</f>
        <v>Total Climate Action and Energy</v>
      </c>
      <c r="B110" s="1" t="str">
        <f>'Level 2 2017-18 to 2024-25 cash'!B110</f>
        <v>Offshore Wind Supply Chain</v>
      </c>
      <c r="C110" s="40">
        <f>'Level 2 2017-18 to 2024-25 cash'!C110/Deflators!$B$2*Deflators!$K$2</f>
        <v>0</v>
      </c>
      <c r="D110" s="40">
        <f>'Level 2 2017-18 to 2024-25 cash'!D110/Deflators!$C$2*Deflators!$K$2</f>
        <v>0</v>
      </c>
      <c r="E110" s="40">
        <f>'Level 2 2017-18 to 2024-25 cash'!E110/Deflators!$D$2*Deflators!$K$2</f>
        <v>0</v>
      </c>
      <c r="F110" s="40">
        <f>'Level 2 2017-18 to 2024-25 cash'!F110/Deflators!$E$2*Deflators!$K$2</f>
        <v>0</v>
      </c>
      <c r="G110" s="40">
        <f>'Level 2 2017-18 to 2024-25 cash'!G110/Deflators!$F$2*Deflators!$K$2</f>
        <v>0</v>
      </c>
      <c r="H110" s="40">
        <f>'Level 2 2017-18 to 2024-25 cash'!H110/Deflators!$G$2*Deflators!$K$2</f>
        <v>0</v>
      </c>
      <c r="I110" s="40">
        <f>'Level 2 2017-18 to 2024-25 cash'!I110/Deflators!$H$2*Deflators!$K$2</f>
        <v>4.0191588143516039</v>
      </c>
      <c r="J110" s="40">
        <f>'Level 2 2017-18 to 2024-25 cash'!J110/Deflators!$I$2*Deflators!$K$2</f>
        <v>6.2421438636184359</v>
      </c>
    </row>
    <row r="111" spans="1:10">
      <c r="A111" s="1" t="str">
        <f>'Level 2 2017-18 to 2024-25 cash'!A111</f>
        <v>Total Climate Action and Energy</v>
      </c>
      <c r="B111" s="1" t="str">
        <f>'Level 2 2017-18 to 2024-25 cash'!B111</f>
        <v>Energy Transitions</v>
      </c>
      <c r="C111" s="40">
        <f>'Level 2 2017-18 to 2024-25 cash'!C111/Deflators!$B$2*Deflators!$K$2</f>
        <v>0</v>
      </c>
      <c r="D111" s="40">
        <f>'Level 2 2017-18 to 2024-25 cash'!D111/Deflators!$C$2*Deflators!$K$2</f>
        <v>0</v>
      </c>
      <c r="E111" s="40">
        <f>'Level 2 2017-18 to 2024-25 cash'!E111/Deflators!$D$2*Deflators!$K$2</f>
        <v>0</v>
      </c>
      <c r="F111" s="40">
        <f>'Level 2 2017-18 to 2024-25 cash'!F111/Deflators!$E$2*Deflators!$K$2</f>
        <v>0</v>
      </c>
      <c r="G111" s="40">
        <f>'Level 2 2017-18 to 2024-25 cash'!G111/Deflators!$F$2*Deflators!$K$2</f>
        <v>0</v>
      </c>
      <c r="H111" s="40">
        <f>'Level 2 2017-18 to 2024-25 cash'!H111/Deflators!$G$2*Deflators!$K$2</f>
        <v>152.77123143951258</v>
      </c>
      <c r="I111" s="40">
        <f>'Level 2 2017-18 to 2024-25 cash'!I111/Deflators!$H$2*Deflators!$K$2</f>
        <v>32.032639380693432</v>
      </c>
      <c r="J111" s="40">
        <f>'Level 2 2017-18 to 2024-25 cash'!J111/Deflators!$I$2*Deflators!$K$2</f>
        <v>29.605474224325835</v>
      </c>
    </row>
    <row r="112" spans="1:10">
      <c r="A112" s="1" t="str">
        <f>'Level 2 2017-18 to 2024-25 cash'!A112</f>
        <v>Total Climate Action and Energy</v>
      </c>
      <c r="B112" s="1" t="str">
        <f>'Level 2 2017-18 to 2024-25 cash'!B112</f>
        <v>Environmental Services</v>
      </c>
      <c r="C112" s="40">
        <f>'Level 2 2017-18 to 2024-25 cash'!C112/Deflators!$B$2*Deflators!$K$2</f>
        <v>195.91538171071863</v>
      </c>
      <c r="D112" s="40">
        <f>'Level 2 2017-18 to 2024-25 cash'!D112/Deflators!$C$2*Deflators!$K$2</f>
        <v>226.33346792834939</v>
      </c>
      <c r="E112" s="40">
        <f>'Level 2 2017-18 to 2024-25 cash'!E112/Deflators!$D$2*Deflators!$K$2</f>
        <v>251.46533406590552</v>
      </c>
      <c r="F112" s="40">
        <f>'Level 2 2017-18 to 2024-25 cash'!F112/Deflators!$E$2*Deflators!$K$2</f>
        <v>170.85785579138187</v>
      </c>
      <c r="G112" s="40">
        <f>'Level 2 2017-18 to 2024-25 cash'!G112/Deflators!$F$2*Deflators!$K$2</f>
        <v>199.32093854197214</v>
      </c>
      <c r="H112" s="40">
        <f>'Level 2 2017-18 to 2024-25 cash'!H112/Deflators!$G$2*Deflators!$K$2</f>
        <v>247.48507516794501</v>
      </c>
      <c r="I112" s="40">
        <f>'Level 2 2017-18 to 2024-25 cash'!I112/Deflators!$H$2*Deflators!$K$2</f>
        <v>288.60040553353514</v>
      </c>
      <c r="J112" s="40">
        <f>'Level 2 2017-18 to 2024-25 cash'!J112/Deflators!$I$2*Deflators!$K$2</f>
        <v>193.08132147849221</v>
      </c>
    </row>
    <row r="113" spans="1:10">
      <c r="A113" s="1" t="str">
        <f>'Level 2 2017-18 to 2024-25 cash'!A113</f>
        <v>Total Climate Action and Energy</v>
      </c>
      <c r="B113" s="1" t="str">
        <f>'Level 2 2017-18 to 2024-25 cash'!B113</f>
        <v>Environmental Standards Scotland</v>
      </c>
      <c r="C113" s="40">
        <f>'Level 2 2017-18 to 2024-25 cash'!C113/Deflators!$B$2*Deflators!$K$2</f>
        <v>0</v>
      </c>
      <c r="D113" s="40">
        <f>'Level 2 2017-18 to 2024-25 cash'!D113/Deflators!$C$2*Deflators!$K$2</f>
        <v>0</v>
      </c>
      <c r="E113" s="40">
        <f>'Level 2 2017-18 to 2024-25 cash'!E113/Deflators!$D$2*Deflators!$K$2</f>
        <v>0</v>
      </c>
      <c r="F113" s="40">
        <f>'Level 2 2017-18 to 2024-25 cash'!F113/Deflators!$E$2*Deflators!$K$2</f>
        <v>0</v>
      </c>
      <c r="G113" s="40">
        <f>'Level 2 2017-18 to 2024-25 cash'!G113/Deflators!$F$2*Deflators!$K$2</f>
        <v>0</v>
      </c>
      <c r="H113" s="40">
        <f>'Level 2 2017-18 to 2024-25 cash'!H113/Deflators!$G$2*Deflators!$K$2</f>
        <v>0</v>
      </c>
      <c r="I113" s="40">
        <f>'Level 2 2017-18 to 2024-25 cash'!I113/Deflators!$H$2*Deflators!$K$2</f>
        <v>219.60954336123592</v>
      </c>
      <c r="J113" s="40">
        <f>'Level 2 2017-18 to 2024-25 cash'!J113/Deflators!$I$2*Deflators!$K$2</f>
        <v>2.8035568081923254</v>
      </c>
    </row>
    <row r="114" spans="1:10">
      <c r="A114" s="1" t="str">
        <f>'Level 2 2017-18 to 2024-25 cash'!A114</f>
        <v>Total Climate Action and Energy</v>
      </c>
      <c r="B114" s="1" t="str">
        <f>'Level 2 2017-18 to 2024-25 cash'!B114</f>
        <v xml:space="preserve">Climate Change </v>
      </c>
      <c r="C114" s="40">
        <f>'Level 2 2017-18 to 2024-25 cash'!C114/Deflators!$B$2*Deflators!$K$2</f>
        <v>21.91870983227653</v>
      </c>
      <c r="D114" s="40">
        <f>'Level 2 2017-18 to 2024-25 cash'!D114/Deflators!$C$2*Deflators!$K$2</f>
        <v>21.553786922196771</v>
      </c>
      <c r="E114" s="40">
        <f>'Level 2 2017-18 to 2024-25 cash'!E114/Deflators!$D$2*Deflators!$K$2</f>
        <v>19.594701355784846</v>
      </c>
      <c r="F114" s="40">
        <f>'Level 2 2017-18 to 2024-25 cash'!F114/Deflators!$E$2*Deflators!$K$2</f>
        <v>26.990819380742934</v>
      </c>
      <c r="G114" s="40">
        <f>'Level 2 2017-18 to 2024-25 cash'!G114/Deflators!$F$2*Deflators!$K$2</f>
        <v>16.203980834421369</v>
      </c>
      <c r="H114" s="40">
        <f>'Level 2 2017-18 to 2024-25 cash'!H114/Deflators!$G$2*Deflators!$K$2</f>
        <v>27.755087439057792</v>
      </c>
      <c r="I114" s="40">
        <f>'Level 2 2017-18 to 2024-25 cash'!I114/Deflators!$H$2*Deflators!$K$2</f>
        <v>3.1803778443999646</v>
      </c>
      <c r="J114" s="40">
        <f>'Level 2 2017-18 to 2024-25 cash'!J114/Deflators!$I$2*Deflators!$K$2</f>
        <v>0</v>
      </c>
    </row>
    <row r="115" spans="1:10">
      <c r="A115" s="1" t="str">
        <f>'Level 2 2017-18 to 2024-25 cash'!A115</f>
        <v>Total Climate Action and Energy</v>
      </c>
      <c r="B115" s="1" t="str">
        <f>'Level 2 2017-18 to 2024-25 cash'!B115</f>
        <v xml:space="preserve">Domestic Climate Change </v>
      </c>
      <c r="C115" s="40">
        <f>'Level 2 2017-18 to 2024-25 cash'!C115/Deflators!$B$2*Deflators!$K$2</f>
        <v>0</v>
      </c>
      <c r="D115" s="40">
        <f>'Level 2 2017-18 to 2024-25 cash'!D115/Deflators!$C$2*Deflators!$K$2</f>
        <v>0</v>
      </c>
      <c r="E115" s="40">
        <f>'Level 2 2017-18 to 2024-25 cash'!E115/Deflators!$D$2*Deflators!$K$2</f>
        <v>0</v>
      </c>
      <c r="F115" s="40">
        <f>'Level 2 2017-18 to 2024-25 cash'!F115/Deflators!$E$2*Deflators!$K$2</f>
        <v>0</v>
      </c>
      <c r="G115" s="40">
        <f>'Level 2 2017-18 to 2024-25 cash'!G115/Deflators!$F$2*Deflators!$K$2</f>
        <v>0</v>
      </c>
      <c r="H115" s="40">
        <f>'Level 2 2017-18 to 2024-25 cash'!H115/Deflators!$G$2*Deflators!$K$2</f>
        <v>0</v>
      </c>
      <c r="I115" s="40">
        <f>'Level 2 2017-18 to 2024-25 cash'!I115/Deflators!$H$2*Deflators!$K$2</f>
        <v>44.455391407436871</v>
      </c>
      <c r="J115" s="40">
        <f>'Level 2 2017-18 to 2024-25 cash'!J115/Deflators!$I$2*Deflators!$K$2</f>
        <v>32.211989606732295</v>
      </c>
    </row>
    <row r="116" spans="1:10">
      <c r="A116" s="1" t="str">
        <f>'Level 2 2017-18 to 2024-25 cash'!A116</f>
        <v>Total Climate Action and Energy</v>
      </c>
      <c r="B116" s="1" t="str">
        <f>'Level 2 2017-18 to 2024-25 cash'!B116</f>
        <v>International Climate Change</v>
      </c>
      <c r="C116" s="40">
        <f>'Level 2 2017-18 to 2024-25 cash'!C116/Deflators!$B$2*Deflators!$K$2</f>
        <v>0</v>
      </c>
      <c r="D116" s="40">
        <f>'Level 2 2017-18 to 2024-25 cash'!D116/Deflators!$C$2*Deflators!$K$2</f>
        <v>0</v>
      </c>
      <c r="E116" s="40">
        <f>'Level 2 2017-18 to 2024-25 cash'!E116/Deflators!$D$2*Deflators!$K$2</f>
        <v>0</v>
      </c>
      <c r="F116" s="40">
        <f>'Level 2 2017-18 to 2024-25 cash'!F116/Deflators!$E$2*Deflators!$K$2</f>
        <v>0</v>
      </c>
      <c r="G116" s="40">
        <f>'Level 2 2017-18 to 2024-25 cash'!G116/Deflators!$F$2*Deflators!$K$2</f>
        <v>0</v>
      </c>
      <c r="H116" s="40">
        <f>'Level 2 2017-18 to 2024-25 cash'!H116/Deflators!$G$2*Deflators!$K$2</f>
        <v>0</v>
      </c>
      <c r="I116" s="40">
        <f>'Level 2 2017-18 to 2024-25 cash'!I116/Deflators!$H$2*Deflators!$K$2</f>
        <v>100.21403282123818</v>
      </c>
      <c r="J116" s="40">
        <f>'Level 2 2017-18 to 2024-25 cash'!J116/Deflators!$I$2*Deflators!$K$2</f>
        <v>15.534146317661529</v>
      </c>
    </row>
    <row r="117" spans="1:10">
      <c r="A117" s="1" t="str">
        <f>'Level 2 2017-18 to 2024-25 cash'!A117</f>
        <v>Total Climate Action and Energy</v>
      </c>
      <c r="B117" s="1" t="str">
        <f>'Level 2 2017-18 to 2024-25 cash'!B117</f>
        <v>Scottish Water</v>
      </c>
      <c r="C117" s="40">
        <f>'Level 2 2017-18 to 2024-25 cash'!C117/Deflators!$B$2*Deflators!$K$2</f>
        <v>30.577953222805533</v>
      </c>
      <c r="D117" s="40">
        <f>'Level 2 2017-18 to 2024-25 cash'!D117/Deflators!$C$2*Deflators!$K$2</f>
        <v>148.17226442298673</v>
      </c>
      <c r="E117" s="40">
        <f>'Level 2 2017-18 to 2024-25 cash'!E117/Deflators!$D$2*Deflators!$K$2</f>
        <v>149.70351835819622</v>
      </c>
      <c r="F117" s="40">
        <f>'Level 2 2017-18 to 2024-25 cash'!F117/Deflators!$E$2*Deflators!$K$2</f>
        <v>159.03290634702469</v>
      </c>
      <c r="G117" s="40">
        <f>'Level 2 2017-18 to 2024-25 cash'!G117/Deflators!$F$2*Deflators!$K$2</f>
        <v>154.21298442993881</v>
      </c>
      <c r="H117" s="40">
        <f>'Level 2 2017-18 to 2024-25 cash'!H117/Deflators!$G$2*Deflators!$K$2</f>
        <v>-10.829576113622455</v>
      </c>
      <c r="I117" s="40">
        <f>'Level 2 2017-18 to 2024-25 cash'!I117/Deflators!$H$2*Deflators!$K$2</f>
        <v>0.90191502145337521</v>
      </c>
      <c r="J117" s="40">
        <f>'Level 2 2017-18 to 2024-25 cash'!J117/Deflators!$I$2*Deflators!$K$2</f>
        <v>54.958494634544827</v>
      </c>
    </row>
    <row r="118" spans="1:10" ht="15.75">
      <c r="A118" s="122" t="str">
        <f>'Level 2 2017-18 to 2024-25 cash'!A118</f>
        <v>Total Climate Action and Energy</v>
      </c>
      <c r="B118" s="122" t="str">
        <f>'Level 2 2017-18 to 2024-25 cash'!B118</f>
        <v>Total</v>
      </c>
      <c r="C118" s="123">
        <f>'Level 2 2017-18 to 2024-25 cash'!C118/Deflators!$B$2*Deflators!$K$2</f>
        <v>248.41204476580069</v>
      </c>
      <c r="D118" s="123">
        <f>'Level 2 2017-18 to 2024-25 cash'!D118/Deflators!$C$2*Deflators!$K$2</f>
        <v>396.05951927353289</v>
      </c>
      <c r="E118" s="123">
        <f>'Level 2 2017-18 to 2024-25 cash'!E118/Deflators!$D$2*Deflators!$K$2</f>
        <v>420.76355377988665</v>
      </c>
      <c r="F118" s="123">
        <f>'Level 2 2017-18 to 2024-25 cash'!F118/Deflators!$E$2*Deflators!$K$2</f>
        <v>356.88158151914951</v>
      </c>
      <c r="G118" s="123">
        <f>'Level 2 2017-18 to 2024-25 cash'!G118/Deflators!$F$2*Deflators!$K$2</f>
        <v>369.73790380633227</v>
      </c>
      <c r="H118" s="123">
        <f>'Level 2 2017-18 to 2024-25 cash'!H118/Deflators!$G$2*Deflators!$K$2</f>
        <v>417.18181793289284</v>
      </c>
      <c r="I118" s="123">
        <f>'Level 2 2017-18 to 2024-25 cash'!I118/Deflators!$H$2*Deflators!$K$2</f>
        <v>693.01346418434446</v>
      </c>
      <c r="J118" s="124">
        <f>'Level 2 2017-18 to 2024-25 cash'!J118/Deflators!$I$2*Deflators!$K$2</f>
        <v>334.43712693356753</v>
      </c>
    </row>
    <row r="119" spans="1:10" ht="20.100000000000001" customHeight="1">
      <c r="A119" s="1" t="str">
        <f>'Level 2 2017-18 to 2024-25 cash'!A119</f>
        <v>Total Constitution, External Affairs and Culture</v>
      </c>
      <c r="B119" s="1" t="str">
        <f>'Level 2 2017-18 to 2024-25 cash'!B119</f>
        <v>Arts and Culture</v>
      </c>
      <c r="C119" s="40">
        <f>'Level 2 2017-18 to 2024-25 cash'!C119/Deflators!$B$2*Deflators!$K$2</f>
        <v>0</v>
      </c>
      <c r="D119" s="40">
        <f>'Level 2 2017-18 to 2024-25 cash'!D119/Deflators!$C$2*Deflators!$K$2</f>
        <v>0</v>
      </c>
      <c r="E119" s="40">
        <f>'Level 2 2017-18 to 2024-25 cash'!E119/Deflators!$D$2*Deflators!$K$2</f>
        <v>0</v>
      </c>
      <c r="F119" s="40">
        <f>'Level 2 2017-18 to 2024-25 cash'!F119/Deflators!$E$2*Deflators!$K$2</f>
        <v>0</v>
      </c>
      <c r="G119" s="40">
        <f>'Level 2 2017-18 to 2024-25 cash'!G119/Deflators!$F$2*Deflators!$K$2</f>
        <v>0</v>
      </c>
      <c r="H119" s="40">
        <f>'Level 2 2017-18 to 2024-25 cash'!H119/Deflators!$G$2*Deflators!$K$2</f>
        <v>0</v>
      </c>
      <c r="I119" s="40">
        <f>'Level 2 2017-18 to 2024-25 cash'!I119/Deflators!$H$2*Deflators!$K$2</f>
        <v>218.52386315416149</v>
      </c>
      <c r="J119" s="40">
        <f>'Level 2 2017-18 to 2024-25 cash'!J119/Deflators!$I$2*Deflators!$K$2</f>
        <v>206.28309700614506</v>
      </c>
    </row>
    <row r="120" spans="1:10">
      <c r="A120" s="1" t="str">
        <f>'Level 2 2017-18 to 2024-25 cash'!A120</f>
        <v>Total Constitution, External Affairs and Culture</v>
      </c>
      <c r="B120" s="1" t="str">
        <f>'Level 2 2017-18 to 2024-25 cash'!B120</f>
        <v>External Affairs</v>
      </c>
      <c r="C120" s="40">
        <f>'Level 2 2017-18 to 2024-25 cash'!C120/Deflators!$B$2*Deflators!$K$2</f>
        <v>20.295101696552344</v>
      </c>
      <c r="D120" s="40">
        <f>'Level 2 2017-18 to 2024-25 cash'!D120/Deflators!$C$2*Deflators!$K$2</f>
        <v>20.820274089300288</v>
      </c>
      <c r="E120" s="40">
        <f>'Level 2 2017-18 to 2024-25 cash'!E120/Deflators!$D$2*Deflators!$K$2</f>
        <v>24.297429681173213</v>
      </c>
      <c r="F120" s="40">
        <f>'Level 2 2017-18 to 2024-25 cash'!F120/Deflators!$E$2*Deflators!$K$2</f>
        <v>27.095183373255832</v>
      </c>
      <c r="G120" s="40">
        <f>'Level 2 2017-18 to 2024-25 cash'!G120/Deflators!$F$2*Deflators!$K$2</f>
        <v>33.084085076056411</v>
      </c>
      <c r="H120" s="40">
        <f>'Level 2 2017-18 to 2024-25 cash'!H120/Deflators!$G$2*Deflators!$K$2</f>
        <v>30.525528303333797</v>
      </c>
      <c r="I120" s="40">
        <f>'Level 2 2017-18 to 2024-25 cash'!I120/Deflators!$H$2*Deflators!$K$2</f>
        <v>28.370864393592736</v>
      </c>
      <c r="J120" s="40">
        <f>'Level 2 2017-18 to 2024-25 cash'!J120/Deflators!$I$2*Deflators!$K$2</f>
        <v>26.216147525346187</v>
      </c>
    </row>
    <row r="121" spans="1:10">
      <c r="A121" s="1" t="str">
        <f>'Level 2 2017-18 to 2024-25 cash'!A121</f>
        <v>Total Constitution, External Affairs and Culture</v>
      </c>
      <c r="B121" s="1" t="str">
        <f>'Level 2 2017-18 to 2024-25 cash'!B121</f>
        <v>Historic Environment and Architecture</v>
      </c>
      <c r="C121" s="40">
        <f>'Level 2 2017-18 to 2024-25 cash'!C121/Deflators!$B$2*Deflators!$K$2</f>
        <v>0</v>
      </c>
      <c r="D121" s="40">
        <f>'Level 2 2017-18 to 2024-25 cash'!D121/Deflators!$C$2*Deflators!$K$2</f>
        <v>0</v>
      </c>
      <c r="E121" s="40">
        <f>'Level 2 2017-18 to 2024-25 cash'!E121/Deflators!$D$2*Deflators!$K$2</f>
        <v>0</v>
      </c>
      <c r="F121" s="40">
        <f>'Level 2 2017-18 to 2024-25 cash'!F121/Deflators!$E$2*Deflators!$K$2</f>
        <v>0</v>
      </c>
      <c r="G121" s="40">
        <f>'Level 2 2017-18 to 2024-25 cash'!G121/Deflators!$F$2*Deflators!$K$2</f>
        <v>0</v>
      </c>
      <c r="H121" s="40">
        <f>'Level 2 2017-18 to 2024-25 cash'!H121/Deflators!$G$2*Deflators!$K$2</f>
        <v>0</v>
      </c>
      <c r="I121" s="40">
        <f>'Level 2 2017-18 to 2024-25 cash'!I121/Deflators!$H$2*Deflators!$K$2</f>
        <v>82.463217805258921</v>
      </c>
      <c r="J121" s="40">
        <f>'Level 2 2017-18 to 2024-25 cash'!J121/Deflators!$I$2*Deflators!$K$2</f>
        <v>79.104636311825402</v>
      </c>
    </row>
    <row r="122" spans="1:10">
      <c r="A122" s="1" t="str">
        <f>'Level 2 2017-18 to 2024-25 cash'!A122</f>
        <v>Total Constitution, External Affairs and Culture</v>
      </c>
      <c r="B122" s="1" t="str">
        <f>'Level 2 2017-18 to 2024-25 cash'!B122</f>
        <v>National Records of Scotland</v>
      </c>
      <c r="C122" s="40">
        <f>'Level 2 2017-18 to 2024-25 cash'!C122/Deflators!$B$2*Deflators!$K$2</f>
        <v>35.58407830795511</v>
      </c>
      <c r="D122" s="40">
        <f>'Level 2 2017-18 to 2024-25 cash'!D122/Deflators!$C$2*Deflators!$K$2</f>
        <v>45.616748890258009</v>
      </c>
      <c r="E122" s="40">
        <f>'Level 2 2017-18 to 2024-25 cash'!E122/Deflators!$D$2*Deflators!$K$2</f>
        <v>54.212007084338083</v>
      </c>
      <c r="F122" s="40">
        <f>'Level 2 2017-18 to 2024-25 cash'!F122/Deflators!$E$2*Deflators!$K$2</f>
        <v>64.602584097096738</v>
      </c>
      <c r="G122" s="40">
        <f>'Level 2 2017-18 to 2024-25 cash'!G122/Deflators!$F$2*Deflators!$K$2</f>
        <v>74.015555958914788</v>
      </c>
      <c r="H122" s="40">
        <f>'Level 2 2017-18 to 2024-25 cash'!H122/Deflators!$G$2*Deflators!$K$2</f>
        <v>74.717438674955943</v>
      </c>
      <c r="I122" s="40">
        <f>'Level 2 2017-18 to 2024-25 cash'!I122/Deflators!$H$2*Deflators!$K$2</f>
        <v>36.465551711136783</v>
      </c>
      <c r="J122" s="40">
        <f>'Level 2 2017-18 to 2024-25 cash'!J122/Deflators!$I$2*Deflators!$K$2</f>
        <v>35.595961919141672</v>
      </c>
    </row>
    <row r="123" spans="1:10">
      <c r="A123" s="1" t="str">
        <f>'Level 2 2017-18 to 2024-25 cash'!A123</f>
        <v>Total Constitution, External Affairs and Culture</v>
      </c>
      <c r="B123" s="1" t="str">
        <f>'Level 2 2017-18 to 2024-25 cash'!B123</f>
        <v>Historic Environment  Scotland</v>
      </c>
      <c r="C123" s="40">
        <f>'Level 2 2017-18 to 2024-25 cash'!C123/Deflators!$B$2*Deflators!$K$2</f>
        <v>56.149781360461489</v>
      </c>
      <c r="D123" s="40">
        <f>'Level 2 2017-18 to 2024-25 cash'!D123/Deflators!$C$2*Deflators!$K$2</f>
        <v>57.050998114170717</v>
      </c>
      <c r="E123" s="40">
        <f>'Level 2 2017-18 to 2024-25 cash'!E123/Deflators!$D$2*Deflators!$K$2</f>
        <v>53.166956345362884</v>
      </c>
      <c r="F123" s="40">
        <f>'Level 2 2017-18 to 2024-25 cash'!F123/Deflators!$E$2*Deflators!$K$2</f>
        <v>105.03472207453068</v>
      </c>
      <c r="G123" s="40">
        <f>'Level 2 2017-18 to 2024-25 cash'!G123/Deflators!$F$2*Deflators!$K$2</f>
        <v>93.158677901617395</v>
      </c>
      <c r="H123" s="40">
        <f>'Level 2 2017-18 to 2024-25 cash'!H123/Deflators!$G$2*Deflators!$K$2</f>
        <v>79.367821554276375</v>
      </c>
      <c r="I123" s="40">
        <f>'Level 2 2017-18 to 2024-25 cash'!I123/Deflators!$H$2*Deflators!$K$2</f>
        <v>0</v>
      </c>
      <c r="J123" s="40">
        <f>'Level 2 2017-18 to 2024-25 cash'!J123/Deflators!$I$2*Deflators!$K$2</f>
        <v>0</v>
      </c>
    </row>
    <row r="124" spans="1:10">
      <c r="A124" s="1" t="str">
        <f>'Level 2 2017-18 to 2024-25 cash'!A124</f>
        <v>Total Constitution, External Affairs and Culture</v>
      </c>
      <c r="B124" s="1" t="str">
        <f>'Level 2 2017-18 to 2024-25 cash'!B124</f>
        <v>Culture and Major Events</v>
      </c>
      <c r="C124" s="40">
        <f>'Level 2 2017-18 to 2024-25 cash'!C124/Deflators!$B$2*Deflators!$K$2</f>
        <v>229.60525052699549</v>
      </c>
      <c r="D124" s="40">
        <f>'Level 2 2017-18 to 2024-25 cash'!D124/Deflators!$C$2*Deflators!$K$2</f>
        <v>248.24532668882716</v>
      </c>
      <c r="E124" s="40">
        <f>'Level 2 2017-18 to 2024-25 cash'!E124/Deflators!$D$2*Deflators!$K$2</f>
        <v>200.388479198493</v>
      </c>
      <c r="F124" s="40">
        <f>'Level 2 2017-18 to 2024-25 cash'!F124/Deflators!$E$2*Deflators!$K$2</f>
        <v>334.42677761786939</v>
      </c>
      <c r="G124" s="40">
        <f>'Level 2 2017-18 to 2024-25 cash'!G124/Deflators!$F$2*Deflators!$K$2</f>
        <v>554.07164174224977</v>
      </c>
      <c r="H124" s="40">
        <f>'Level 2 2017-18 to 2024-25 cash'!H124/Deflators!$G$2*Deflators!$K$2</f>
        <v>225.1345193626382</v>
      </c>
      <c r="I124" s="40">
        <f>'Level 2 2017-18 to 2024-25 cash'!I124/Deflators!$H$2*Deflators!$K$2</f>
        <v>0</v>
      </c>
      <c r="J124" s="40">
        <f>'Level 2 2017-18 to 2024-25 cash'!J124/Deflators!$I$2*Deflators!$K$2</f>
        <v>0</v>
      </c>
    </row>
    <row r="125" spans="1:10">
      <c r="A125" s="1" t="str">
        <f>'Level 2 2017-18 to 2024-25 cash'!A125</f>
        <v>Total Constitution, External Affairs and Culture</v>
      </c>
      <c r="B125" s="1" t="str">
        <f>'Level 2 2017-18 to 2024-25 cash'!B125</f>
        <v>Historic Scotland</v>
      </c>
      <c r="C125" s="40">
        <f>'Level 2 2017-18 to 2024-25 cash'!C125/Deflators!$B$2*Deflators!$K$2</f>
        <v>0</v>
      </c>
      <c r="D125" s="40">
        <f>'Level 2 2017-18 to 2024-25 cash'!D125/Deflators!$C$2*Deflators!$K$2</f>
        <v>0</v>
      </c>
      <c r="E125" s="40">
        <f>'Level 2 2017-18 to 2024-25 cash'!E125/Deflators!$D$2*Deflators!$K$2</f>
        <v>0</v>
      </c>
      <c r="F125" s="40">
        <f>'Level 2 2017-18 to 2024-25 cash'!F125/Deflators!$E$2*Deflators!$K$2</f>
        <v>0</v>
      </c>
      <c r="G125" s="40">
        <f>'Level 2 2017-18 to 2024-25 cash'!G125/Deflators!$F$2*Deflators!$K$2</f>
        <v>0</v>
      </c>
      <c r="H125" s="40">
        <f>'Level 2 2017-18 to 2024-25 cash'!H125/Deflators!$G$2*Deflators!$K$2</f>
        <v>0</v>
      </c>
      <c r="I125" s="40">
        <f>'Level 2 2017-18 to 2024-25 cash'!I125/Deflators!$H$2*Deflators!$K$2</f>
        <v>0</v>
      </c>
      <c r="J125" s="40">
        <f>'Level 2 2017-18 to 2024-25 cash'!J125/Deflators!$I$2*Deflators!$K$2</f>
        <v>0</v>
      </c>
    </row>
    <row r="126" spans="1:10" ht="15.75">
      <c r="A126" s="122" t="str">
        <f>'Level 2 2017-18 to 2024-25 cash'!A126</f>
        <v>Total Constitution, External Affairs and Culture</v>
      </c>
      <c r="B126" s="122" t="str">
        <f>'Level 2 2017-18 to 2024-25 cash'!B126</f>
        <v>Total</v>
      </c>
      <c r="C126" s="123">
        <f>'Level 2 2017-18 to 2024-25 cash'!C126/Deflators!$B$2*Deflators!$K$2</f>
        <v>341.63421189196447</v>
      </c>
      <c r="D126" s="123">
        <f>'Level 2 2017-18 to 2024-25 cash'!D126/Deflators!$C$2*Deflators!$K$2</f>
        <v>371.73334778255617</v>
      </c>
      <c r="E126" s="123">
        <f>'Level 2 2017-18 to 2024-25 cash'!E126/Deflators!$D$2*Deflators!$K$2</f>
        <v>332.06487230936716</v>
      </c>
      <c r="F126" s="123">
        <f>'Level 2 2017-18 to 2024-25 cash'!F126/Deflators!$E$2*Deflators!$K$2</f>
        <v>531.15926716275271</v>
      </c>
      <c r="G126" s="123">
        <f>'Level 2 2017-18 to 2024-25 cash'!G126/Deflators!$F$2*Deflators!$K$2</f>
        <v>754.32996067883835</v>
      </c>
      <c r="H126" s="123">
        <f>'Level 2 2017-18 to 2024-25 cash'!H126/Deflators!$G$2*Deflators!$K$2</f>
        <v>409.74530789520435</v>
      </c>
      <c r="I126" s="123">
        <f>'Level 2 2017-18 to 2024-25 cash'!I126/Deflators!$H$2*Deflators!$K$2</f>
        <v>365.82349706414993</v>
      </c>
      <c r="J126" s="124">
        <f>'Level 2 2017-18 to 2024-25 cash'!J126/Deflators!$I$2*Deflators!$K$2</f>
        <v>347.19984276245833</v>
      </c>
    </row>
    <row r="127" spans="1:10" ht="20.100000000000001" customHeight="1">
      <c r="A127" s="1" t="str">
        <f>'Level 2 2017-18 to 2024-25 cash'!A127</f>
        <v>Total Administration</v>
      </c>
      <c r="B127" s="1" t="str">
        <f>'Level 2 2017-18 to 2024-25 cash'!B127</f>
        <v>Administration</v>
      </c>
      <c r="C127" s="40">
        <f>'Level 2 2017-18 to 2024-25 cash'!C127/Deflators!$B$2*Deflators!$K$2</f>
        <v>249.3591495116398</v>
      </c>
      <c r="D127" s="40">
        <f>'Level 2 2017-18 to 2024-25 cash'!D127/Deflators!$C$2*Deflators!$K$2</f>
        <v>251.49202283443449</v>
      </c>
      <c r="E127" s="40">
        <f>'Level 2 2017-18 to 2024-25 cash'!E127/Deflators!$D$2*Deflators!$K$2</f>
        <v>0</v>
      </c>
      <c r="F127" s="40">
        <f>'Level 2 2017-18 to 2024-25 cash'!F127/Deflators!$E$2*Deflators!$K$2</f>
        <v>0</v>
      </c>
      <c r="G127" s="40">
        <f>'Level 2 2017-18 to 2024-25 cash'!G127/Deflators!$F$2*Deflators!$K$2</f>
        <v>0</v>
      </c>
      <c r="H127" s="40">
        <f>'Level 2 2017-18 to 2024-25 cash'!H127/Deflators!$G$2*Deflators!$K$2</f>
        <v>0</v>
      </c>
      <c r="I127" s="40">
        <f>'Level 2 2017-18 to 2024-25 cash'!I127/Deflators!$H$2*Deflators!$K$2</f>
        <v>0</v>
      </c>
      <c r="J127" s="40">
        <f>'Level 2 2017-18 to 2024-25 cash'!J127/Deflators!$I$2*Deflators!$K$2</f>
        <v>0</v>
      </c>
    </row>
    <row r="128" spans="1:10" ht="15.75">
      <c r="A128" s="122" t="str">
        <f>'Level 2 2017-18 to 2024-25 cash'!A128</f>
        <v>Total Administration</v>
      </c>
      <c r="B128" s="122" t="str">
        <f>'Level 2 2017-18 to 2024-25 cash'!B128</f>
        <v>Total</v>
      </c>
      <c r="C128" s="123">
        <f>'Level 2 2017-18 to 2024-25 cash'!C128/Deflators!$B$2*Deflators!$K$2</f>
        <v>249.3591495116398</v>
      </c>
      <c r="D128" s="123">
        <f>'Level 2 2017-18 to 2024-25 cash'!D128/Deflators!$C$2*Deflators!$K$2</f>
        <v>251.49202283443449</v>
      </c>
      <c r="E128" s="123">
        <f>'Level 2 2017-18 to 2024-25 cash'!E128/Deflators!$D$2*Deflators!$K$2</f>
        <v>0</v>
      </c>
      <c r="F128" s="123">
        <f>'Level 2 2017-18 to 2024-25 cash'!F128/Deflators!$E$2*Deflators!$K$2</f>
        <v>0</v>
      </c>
      <c r="G128" s="123">
        <f>'Level 2 2017-18 to 2024-25 cash'!G128/Deflators!$F$2*Deflators!$K$2</f>
        <v>0</v>
      </c>
      <c r="H128" s="123">
        <f>'Level 2 2017-18 to 2024-25 cash'!H128/Deflators!$G$2*Deflators!$K$2</f>
        <v>0</v>
      </c>
      <c r="I128" s="123">
        <f>'Level 2 2017-18 to 2024-25 cash'!I128/Deflators!$H$2*Deflators!$K$2</f>
        <v>0</v>
      </c>
      <c r="J128" s="124">
        <f>'Level 2 2017-18 to 2024-25 cash'!J128/Deflators!$I$2*Deflators!$K$2</f>
        <v>0</v>
      </c>
    </row>
    <row r="129" spans="1:10" ht="20.100000000000001" customHeight="1">
      <c r="A129" s="1" t="str">
        <f>'Level 2 2017-18 to 2024-25 cash'!A129</f>
        <v>Total Crown Office and Procurator Fiscal Service</v>
      </c>
      <c r="B129" s="1" t="str">
        <f>'Level 2 2017-18 to 2024-25 cash'!B129</f>
        <v>Crown Office and Procurator Fiscal Service</v>
      </c>
      <c r="C129" s="40">
        <f>'Level 2 2017-18 to 2024-25 cash'!C129/Deflators!$B$2*Deflators!$K$2</f>
        <v>152.61916475807362</v>
      </c>
      <c r="D129" s="40">
        <f>'Level 2 2017-18 to 2024-25 cash'!D129/Deflators!$C$2*Deflators!$K$2</f>
        <v>161.77364992186861</v>
      </c>
      <c r="E129" s="40">
        <f>'Level 2 2017-18 to 2024-25 cash'!E129/Deflators!$D$2*Deflators!$K$2</f>
        <v>172.95589730039424</v>
      </c>
      <c r="F129" s="40">
        <f>'Level 2 2017-18 to 2024-25 cash'!F129/Deflators!$E$2*Deflators!$K$2</f>
        <v>219.48256718107785</v>
      </c>
      <c r="G129" s="40">
        <f>'Level 2 2017-18 to 2024-25 cash'!G129/Deflators!$F$2*Deflators!$K$2</f>
        <v>213.66104429496906</v>
      </c>
      <c r="H129" s="40">
        <f>'Level 2 2017-18 to 2024-25 cash'!H129/Deflators!$G$2*Deflators!$K$2</f>
        <v>229.93935190686599</v>
      </c>
      <c r="I129" s="40">
        <f>'Level 2 2017-18 to 2024-25 cash'!I129/Deflators!$H$2*Deflators!$K$2</f>
        <v>226.37165123458266</v>
      </c>
      <c r="J129" s="40">
        <f>'Level 2 2017-18 to 2024-25 cash'!J129/Deflators!$I$2*Deflators!$K$2</f>
        <v>239.53597936213745</v>
      </c>
    </row>
    <row r="130" spans="1:10" ht="15.75">
      <c r="A130" s="122" t="str">
        <f>'Level 2 2017-18 to 2024-25 cash'!A130</f>
        <v>Total Crown Office and Procurator Fiscal Service</v>
      </c>
      <c r="B130" s="122" t="str">
        <f>'Level 2 2017-18 to 2024-25 cash'!B130</f>
        <v>Total</v>
      </c>
      <c r="C130" s="123">
        <f>'Level 2 2017-18 to 2024-25 cash'!C130/Deflators!$B$2*Deflators!$K$2</f>
        <v>152.61916475807362</v>
      </c>
      <c r="D130" s="123">
        <f>'Level 2 2017-18 to 2024-25 cash'!D130/Deflators!$C$2*Deflators!$K$2</f>
        <v>161.77364992186861</v>
      </c>
      <c r="E130" s="123">
        <f>'Level 2 2017-18 to 2024-25 cash'!E130/Deflators!$D$2*Deflators!$K$2</f>
        <v>172.95589730039424</v>
      </c>
      <c r="F130" s="123">
        <f>'Level 2 2017-18 to 2024-25 cash'!F130/Deflators!$E$2*Deflators!$K$2</f>
        <v>219.48256718107785</v>
      </c>
      <c r="G130" s="123">
        <f>'Level 2 2017-18 to 2024-25 cash'!G130/Deflators!$F$2*Deflators!$K$2</f>
        <v>213.66104429496906</v>
      </c>
      <c r="H130" s="123">
        <f>'Level 2 2017-18 to 2024-25 cash'!H130/Deflators!$G$2*Deflators!$K$2</f>
        <v>229.93935190686599</v>
      </c>
      <c r="I130" s="123">
        <f>'Level 2 2017-18 to 2024-25 cash'!I130/Deflators!$H$2*Deflators!$K$2</f>
        <v>226.37165123458266</v>
      </c>
      <c r="J130" s="124">
        <f>'Level 2 2017-18 to 2024-25 cash'!J130/Deflators!$I$2*Deflators!$K$2</f>
        <v>239.53597936213745</v>
      </c>
    </row>
    <row r="131" spans="1:10" ht="22.5" customHeight="1">
      <c r="A131" s="125" t="str">
        <f>'Level 2 2017-18 to 2024-25 cash'!A131</f>
        <v>Total budget</v>
      </c>
      <c r="B131" s="125" t="str">
        <f>'Level 2 2017-18 to 2024-25 cash'!B131</f>
        <v xml:space="preserve">Total Scottish Government </v>
      </c>
      <c r="C131" s="126">
        <f>'Level 2 2017-18 to 2024-25 cash'!C131/Deflators!$B$2*Deflators!$K$2</f>
        <v>52174.241539462841</v>
      </c>
      <c r="D131" s="126">
        <f>'Level 2 2017-18 to 2024-25 cash'!D131/Deflators!$C$2*Deflators!$K$2</f>
        <v>56125.719106629491</v>
      </c>
      <c r="E131" s="126">
        <f>'Level 2 2017-18 to 2024-25 cash'!E131/Deflators!$D$2*Deflators!$K$2</f>
        <v>55442.946223508479</v>
      </c>
      <c r="F131" s="126">
        <f>'Level 2 2017-18 to 2024-25 cash'!F131/Deflators!$E$2*Deflators!$K$2</f>
        <v>69162.794204579928</v>
      </c>
      <c r="G131" s="126">
        <f>'Level 2 2017-18 to 2024-25 cash'!G131/Deflators!$F$2*Deflators!$K$2</f>
        <v>66920.433352307155</v>
      </c>
      <c r="H131" s="126">
        <f>'Level 2 2017-18 to 2024-25 cash'!H131/Deflators!$G$2*Deflators!$K$2</f>
        <v>69084.299817657942</v>
      </c>
      <c r="I131" s="126">
        <f>'Level 2 2017-18 to 2024-25 cash'!I131/Deflators!$H$2*Deflators!$K$2</f>
        <v>65398.081429552054</v>
      </c>
      <c r="J131" s="127">
        <f>'Level 2 2017-18 to 2024-25 cash'!J131/Deflators!$I$2*Deflators!$K$2</f>
        <v>60862.409394660644</v>
      </c>
    </row>
    <row r="132" spans="1:10">
      <c r="A132" s="1"/>
      <c r="B132" s="1"/>
      <c r="C132" s="40"/>
      <c r="D132" s="40"/>
      <c r="E132" s="40"/>
      <c r="F132" s="40"/>
      <c r="G132" s="40"/>
      <c r="H132" s="40"/>
      <c r="I132" s="40"/>
      <c r="J132" s="40"/>
    </row>
    <row r="133" spans="1:10">
      <c r="A133" s="1"/>
      <c r="B133" s="1"/>
      <c r="C133" s="40"/>
      <c r="D133" s="40"/>
      <c r="E133" s="40"/>
      <c r="F133" s="40"/>
      <c r="G133" s="40"/>
      <c r="H133" s="40"/>
      <c r="I133" s="40"/>
      <c r="J133" s="40"/>
    </row>
    <row r="134" spans="1:10">
      <c r="A134" s="1"/>
      <c r="B134" s="1"/>
      <c r="C134" s="40"/>
      <c r="D134" s="40"/>
      <c r="E134" s="40"/>
      <c r="F134" s="40"/>
      <c r="G134" s="40"/>
      <c r="H134" s="40"/>
      <c r="I134" s="40"/>
      <c r="J134" s="40"/>
    </row>
    <row r="135" spans="1:10">
      <c r="A135" s="1"/>
      <c r="B135" s="1"/>
      <c r="C135" s="40"/>
      <c r="D135" s="40"/>
      <c r="E135" s="40"/>
      <c r="F135" s="40"/>
      <c r="G135" s="40"/>
      <c r="H135" s="40"/>
      <c r="I135" s="40"/>
      <c r="J135" s="40"/>
    </row>
    <row r="136" spans="1:10">
      <c r="A136" s="1"/>
      <c r="B136" s="1"/>
      <c r="C136" s="40"/>
      <c r="D136" s="40"/>
      <c r="E136" s="40"/>
      <c r="F136" s="40"/>
      <c r="G136" s="40"/>
      <c r="H136" s="40"/>
      <c r="I136" s="40"/>
      <c r="J136" s="40"/>
    </row>
    <row r="137" spans="1:10">
      <c r="A137" s="1"/>
      <c r="B137" s="1"/>
      <c r="C137" s="40"/>
      <c r="D137" s="40"/>
      <c r="E137" s="40"/>
      <c r="F137" s="40"/>
      <c r="G137" s="40"/>
      <c r="H137" s="40"/>
      <c r="I137" s="40"/>
      <c r="J137" s="40"/>
    </row>
    <row r="138" spans="1:10">
      <c r="A138" s="1">
        <f>'Level 2 2017-18 to 2024-25 cash'!A138</f>
        <v>0</v>
      </c>
      <c r="B138" s="1"/>
      <c r="C138" s="40"/>
      <c r="D138" s="40"/>
      <c r="E138" s="40"/>
      <c r="F138" s="40"/>
      <c r="G138" s="40"/>
      <c r="H138" s="40"/>
      <c r="I138" s="40"/>
      <c r="J138" s="40"/>
    </row>
  </sheetData>
  <hyperlinks>
    <hyperlink ref="A1" location="Contents!A1" display="Contents" xr:uid="{00000000-0004-0000-0300-000000000000}"/>
  </hyperlinks>
  <pageMargins left="0.7" right="0.7" top="0.75" bottom="0.75" header="0.3" footer="0.3"/>
  <pageSetup paperSize="9" scale="52" orientation="portrait" r:id="rId1"/>
  <rowBreaks count="2" manualBreakCount="2">
    <brk id="29" max="16383" man="1"/>
    <brk id="6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275"/>
  <sheetViews>
    <sheetView showGridLines="0" tabSelected="1" topLeftCell="E1" zoomScale="80" zoomScaleNormal="80" workbookViewId="0">
      <pane ySplit="4" topLeftCell="A5" activePane="bottomLeft" state="frozen"/>
      <selection pane="bottomLeft"/>
    </sheetView>
  </sheetViews>
  <sheetFormatPr defaultColWidth="8.88671875" defaultRowHeight="15"/>
  <cols>
    <col min="1" max="2" width="43.44140625" style="22" customWidth="1"/>
    <col min="3" max="3" width="32.109375" style="22" customWidth="1"/>
    <col min="4" max="4" width="9.44140625" style="60" customWidth="1"/>
    <col min="5" max="5" width="11" style="60" customWidth="1"/>
    <col min="6" max="6" width="16.109375" style="22" customWidth="1"/>
    <col min="7" max="8" width="12.5546875" style="60" customWidth="1"/>
    <col min="9" max="9" width="100.21875" style="22" customWidth="1"/>
    <col min="10" max="10" width="8.88671875" style="149"/>
    <col min="11" max="11" width="10.6640625" style="149" bestFit="1" customWidth="1"/>
    <col min="12" max="12" width="10.77734375" style="149" bestFit="1" customWidth="1"/>
    <col min="13" max="16384" width="8.88671875" style="149"/>
  </cols>
  <sheetData>
    <row r="1" spans="1:15" ht="18">
      <c r="A1" s="59" t="s">
        <v>1</v>
      </c>
      <c r="B1" s="59"/>
      <c r="C1" s="167"/>
      <c r="D1" s="168"/>
      <c r="E1" s="168"/>
    </row>
    <row r="2" spans="1:15" ht="25.5">
      <c r="A2" s="61" t="str">
        <f>'TME, Resource, Capital and AME'!A2</f>
        <v>Budget 2026-27:</v>
      </c>
      <c r="B2" s="61"/>
      <c r="C2" s="60"/>
    </row>
    <row r="3" spans="1:15" ht="20.25">
      <c r="A3" s="2" t="s">
        <v>180</v>
      </c>
      <c r="B3" s="2"/>
      <c r="C3" s="60"/>
    </row>
    <row r="4" spans="1:15" s="150" customFormat="1" ht="72.599999999999994" customHeight="1">
      <c r="A4" s="58" t="s">
        <v>39</v>
      </c>
      <c r="B4" s="58" t="s">
        <v>181</v>
      </c>
      <c r="C4" s="58" t="s">
        <v>182</v>
      </c>
      <c r="D4" s="164" t="s">
        <v>183</v>
      </c>
      <c r="E4" s="164" t="s">
        <v>184</v>
      </c>
      <c r="F4" s="164" t="s">
        <v>185</v>
      </c>
      <c r="G4" s="58" t="s">
        <v>186</v>
      </c>
      <c r="H4" s="58" t="s">
        <v>187</v>
      </c>
      <c r="I4" s="62" t="s">
        <v>49</v>
      </c>
    </row>
    <row r="5" spans="1:15" ht="16.5" customHeight="1">
      <c r="A5" s="22" t="s">
        <v>12</v>
      </c>
      <c r="B5" s="22" t="s">
        <v>12</v>
      </c>
      <c r="C5" s="22" t="s">
        <v>188</v>
      </c>
      <c r="D5" s="180">
        <v>14341.594999999999</v>
      </c>
      <c r="E5" s="180">
        <v>15473.727000000001</v>
      </c>
      <c r="F5" s="69">
        <f>E5*Deflators!$A$1</f>
        <v>15136.199801488394</v>
      </c>
      <c r="G5" s="181">
        <f>F5-D5</f>
        <v>794.60480148839451</v>
      </c>
      <c r="H5" s="182">
        <f>IFERROR(G5/D5, "-")</f>
        <v>5.5405608754702289E-2</v>
      </c>
      <c r="I5" s="21"/>
      <c r="J5" s="151"/>
      <c r="K5" s="151"/>
      <c r="L5" s="151"/>
      <c r="M5" s="151"/>
      <c r="N5" s="151"/>
      <c r="O5" s="151"/>
    </row>
    <row r="6" spans="1:15" customFormat="1" ht="15.6" customHeight="1">
      <c r="A6" s="1" t="s">
        <v>12</v>
      </c>
      <c r="B6" s="22" t="s">
        <v>12</v>
      </c>
      <c r="C6" s="1" t="s">
        <v>189</v>
      </c>
      <c r="D6" s="109">
        <v>1885.3</v>
      </c>
      <c r="E6" s="109">
        <v>2159.4850000000001</v>
      </c>
      <c r="F6" s="69">
        <f>E6*Deflators!$A$1</f>
        <v>2112.3803223565442</v>
      </c>
      <c r="G6" s="181">
        <f t="shared" ref="G6:G69" si="0">F6-D6</f>
        <v>227.08032235654423</v>
      </c>
      <c r="H6" s="182">
        <f t="shared" ref="H6:H69" si="1">IFERROR(G6/D6, "-")</f>
        <v>0.12044784509443815</v>
      </c>
      <c r="I6" s="130"/>
      <c r="J6" s="152"/>
      <c r="K6" s="152"/>
      <c r="L6" s="152"/>
      <c r="M6" s="152"/>
      <c r="N6" s="152"/>
      <c r="O6" s="152"/>
    </row>
    <row r="7" spans="1:15" customFormat="1" ht="15.6" customHeight="1">
      <c r="A7" s="1" t="s">
        <v>12</v>
      </c>
      <c r="B7" s="22" t="s">
        <v>12</v>
      </c>
      <c r="C7" s="1" t="s">
        <v>190</v>
      </c>
      <c r="D7" s="183">
        <v>1102.0999999999999</v>
      </c>
      <c r="E7" s="183">
        <v>1052.7</v>
      </c>
      <c r="F7" s="69">
        <f>E7*Deflators!$A$1</f>
        <v>1029.7375371186806</v>
      </c>
      <c r="G7" s="181">
        <f t="shared" si="0"/>
        <v>-72.362462881319288</v>
      </c>
      <c r="H7" s="182">
        <f t="shared" si="1"/>
        <v>-6.5658708720913977E-2</v>
      </c>
      <c r="I7" s="130"/>
      <c r="J7" s="152"/>
      <c r="K7" s="152"/>
      <c r="L7" s="152"/>
      <c r="M7" s="152"/>
      <c r="N7" s="152"/>
      <c r="O7" s="152"/>
    </row>
    <row r="8" spans="1:15" customFormat="1" ht="15.6" customHeight="1">
      <c r="A8" s="1" t="s">
        <v>12</v>
      </c>
      <c r="B8" s="22" t="s">
        <v>12</v>
      </c>
      <c r="C8" s="1" t="s">
        <v>191</v>
      </c>
      <c r="D8" s="183">
        <v>100</v>
      </c>
      <c r="E8" s="183">
        <v>100</v>
      </c>
      <c r="F8" s="69">
        <f>E8*Deflators!$A$1</f>
        <v>97.818707810266986</v>
      </c>
      <c r="G8" s="181">
        <f t="shared" si="0"/>
        <v>-2.1812921897330142</v>
      </c>
      <c r="H8" s="182">
        <f t="shared" si="1"/>
        <v>-2.1812921897330143E-2</v>
      </c>
      <c r="I8" s="131"/>
      <c r="J8" s="153"/>
      <c r="K8" s="153"/>
      <c r="L8" s="153"/>
      <c r="M8" s="153"/>
      <c r="N8" s="153"/>
      <c r="O8" s="153"/>
    </row>
    <row r="9" spans="1:15" customFormat="1" ht="15.6" customHeight="1">
      <c r="A9" s="1" t="s">
        <v>12</v>
      </c>
      <c r="B9" s="22" t="s">
        <v>12</v>
      </c>
      <c r="C9" s="1" t="s">
        <v>192</v>
      </c>
      <c r="D9" s="183">
        <v>257.72800000000001</v>
      </c>
      <c r="E9" s="183">
        <v>331.14700000000005</v>
      </c>
      <c r="F9" s="69">
        <f>E9*Deflators!$A$1</f>
        <v>323.92371635246491</v>
      </c>
      <c r="G9" s="181">
        <f t="shared" si="0"/>
        <v>66.195716352464899</v>
      </c>
      <c r="H9" s="182">
        <f t="shared" si="1"/>
        <v>0.25684332456102904</v>
      </c>
      <c r="I9" s="130"/>
      <c r="J9" s="152"/>
      <c r="K9" s="152"/>
      <c r="L9" s="152"/>
      <c r="M9" s="152"/>
      <c r="N9" s="152"/>
      <c r="O9" s="152"/>
    </row>
    <row r="10" spans="1:15" customFormat="1" ht="15.6" customHeight="1">
      <c r="A10" s="1" t="s">
        <v>12</v>
      </c>
      <c r="B10" s="22" t="s">
        <v>12</v>
      </c>
      <c r="C10" s="1" t="s">
        <v>193</v>
      </c>
      <c r="D10" s="109">
        <v>1301.308</v>
      </c>
      <c r="E10" s="109">
        <v>1432.2779999999998</v>
      </c>
      <c r="F10" s="69">
        <f>E10*Deflators!$A$1</f>
        <v>1401.0358318507356</v>
      </c>
      <c r="G10" s="181">
        <f t="shared" si="0"/>
        <v>99.727831850735583</v>
      </c>
      <c r="H10" s="182">
        <f t="shared" si="1"/>
        <v>7.6636608589769353E-2</v>
      </c>
      <c r="I10" s="132"/>
      <c r="J10" s="154"/>
      <c r="K10" s="154"/>
      <c r="L10" s="154"/>
      <c r="M10" s="154"/>
      <c r="N10" s="154"/>
      <c r="O10" s="154"/>
    </row>
    <row r="11" spans="1:15" customFormat="1" ht="15.6" customHeight="1">
      <c r="A11" s="1" t="s">
        <v>12</v>
      </c>
      <c r="B11" s="22" t="s">
        <v>12</v>
      </c>
      <c r="C11" s="1" t="s">
        <v>194</v>
      </c>
      <c r="D11" s="183">
        <v>339.995</v>
      </c>
      <c r="E11" s="183">
        <v>341.072</v>
      </c>
      <c r="F11" s="69">
        <f>E11*Deflators!$A$1</f>
        <v>333.63222310263382</v>
      </c>
      <c r="G11" s="181">
        <f t="shared" si="0"/>
        <v>-6.3627768973661887</v>
      </c>
      <c r="H11" s="182">
        <f t="shared" si="1"/>
        <v>-1.8714324908796272E-2</v>
      </c>
      <c r="I11" s="133"/>
      <c r="J11" s="148"/>
      <c r="K11" s="148"/>
      <c r="L11" s="148"/>
      <c r="M11" s="148"/>
      <c r="N11" s="148"/>
      <c r="O11" s="148"/>
    </row>
    <row r="12" spans="1:15" customFormat="1" ht="15.6" customHeight="1">
      <c r="A12" s="1" t="s">
        <v>12</v>
      </c>
      <c r="B12" s="22" t="s">
        <v>12</v>
      </c>
      <c r="C12" s="1" t="s">
        <v>195</v>
      </c>
      <c r="D12" s="183">
        <v>520.30399999999997</v>
      </c>
      <c r="E12" s="183">
        <v>526.45899999999995</v>
      </c>
      <c r="F12" s="69">
        <f>E12*Deflators!$A$1</f>
        <v>514.97539095085347</v>
      </c>
      <c r="G12" s="181">
        <f t="shared" si="0"/>
        <v>-5.3286090491465075</v>
      </c>
      <c r="H12" s="182">
        <f t="shared" si="1"/>
        <v>-1.0241337850845866E-2</v>
      </c>
      <c r="I12" s="133"/>
      <c r="J12" s="152"/>
      <c r="K12" s="152"/>
      <c r="L12" s="152"/>
      <c r="M12" s="152"/>
      <c r="N12" s="152"/>
      <c r="O12" s="148"/>
    </row>
    <row r="13" spans="1:15" customFormat="1" ht="15.6" customHeight="1">
      <c r="A13" s="1" t="s">
        <v>12</v>
      </c>
      <c r="B13" s="22" t="s">
        <v>12</v>
      </c>
      <c r="C13" s="1" t="s">
        <v>196</v>
      </c>
      <c r="D13" s="183">
        <v>141.989</v>
      </c>
      <c r="E13" s="183">
        <v>144.49799999999999</v>
      </c>
      <c r="F13" s="69">
        <f>E13*Deflators!$A$1</f>
        <v>141.34607641167958</v>
      </c>
      <c r="G13" s="181">
        <f t="shared" si="0"/>
        <v>-0.64292358832042851</v>
      </c>
      <c r="H13" s="182">
        <f t="shared" si="1"/>
        <v>-4.5279816628078827E-3</v>
      </c>
      <c r="I13" s="130"/>
      <c r="J13" s="152"/>
      <c r="K13" s="152"/>
      <c r="L13" s="152"/>
      <c r="M13" s="152"/>
      <c r="N13" s="152"/>
      <c r="O13" s="152"/>
    </row>
    <row r="14" spans="1:15" customFormat="1" ht="15.6" customHeight="1">
      <c r="A14" s="1" t="s">
        <v>12</v>
      </c>
      <c r="B14" s="22" t="s">
        <v>12</v>
      </c>
      <c r="C14" s="1" t="s">
        <v>197</v>
      </c>
      <c r="D14" s="183">
        <v>165.244</v>
      </c>
      <c r="E14" s="183">
        <v>169.04500000000002</v>
      </c>
      <c r="F14" s="69">
        <f>E14*Deflators!$A$1</f>
        <v>165.35763461786584</v>
      </c>
      <c r="G14" s="181">
        <f t="shared" si="0"/>
        <v>0.11363461786584139</v>
      </c>
      <c r="H14" s="182">
        <f t="shared" si="1"/>
        <v>6.8767772424923983E-4</v>
      </c>
      <c r="I14" s="134"/>
      <c r="J14" s="152"/>
      <c r="K14" s="152"/>
      <c r="L14" s="152"/>
      <c r="M14" s="152"/>
      <c r="N14" s="152"/>
      <c r="O14" s="155"/>
    </row>
    <row r="15" spans="1:15" customFormat="1" ht="15.6" customHeight="1">
      <c r="A15" s="1" t="s">
        <v>12</v>
      </c>
      <c r="B15" s="22" t="s">
        <v>12</v>
      </c>
      <c r="C15" s="1" t="s">
        <v>198</v>
      </c>
      <c r="D15" s="183">
        <v>82.606999999999999</v>
      </c>
      <c r="E15" s="183">
        <v>83.087999999999994</v>
      </c>
      <c r="F15" s="69">
        <f>E15*Deflators!$A$1</f>
        <v>81.275607945394626</v>
      </c>
      <c r="G15" s="181">
        <f t="shared" si="0"/>
        <v>-1.3313920546053737</v>
      </c>
      <c r="H15" s="182">
        <f t="shared" si="1"/>
        <v>-1.6117182013695858E-2</v>
      </c>
      <c r="I15" s="130"/>
      <c r="J15" s="152"/>
      <c r="K15" s="152"/>
      <c r="L15" s="152"/>
      <c r="M15" s="152"/>
      <c r="N15" s="152"/>
      <c r="O15" s="152"/>
    </row>
    <row r="16" spans="1:15" customFormat="1" ht="15.6" customHeight="1">
      <c r="A16" s="1" t="s">
        <v>12</v>
      </c>
      <c r="B16" s="22" t="s">
        <v>12</v>
      </c>
      <c r="C16" s="1" t="s">
        <v>199</v>
      </c>
      <c r="D16" s="183">
        <v>133.98000000000002</v>
      </c>
      <c r="E16" s="183">
        <v>149.833</v>
      </c>
      <c r="F16" s="69">
        <f>E16*Deflators!$A$1</f>
        <v>146.56470447335735</v>
      </c>
      <c r="G16" s="181">
        <f t="shared" si="0"/>
        <v>12.584704473357334</v>
      </c>
      <c r="H16" s="182">
        <f t="shared" si="1"/>
        <v>9.3929724386903515E-2</v>
      </c>
      <c r="I16" s="130"/>
      <c r="J16" s="152"/>
      <c r="K16" s="152"/>
      <c r="L16" s="152"/>
      <c r="M16" s="152"/>
      <c r="N16" s="152"/>
      <c r="O16" s="152"/>
    </row>
    <row r="17" spans="1:15" customFormat="1" ht="15.6" customHeight="1">
      <c r="A17" s="1" t="s">
        <v>12</v>
      </c>
      <c r="B17" s="22" t="s">
        <v>12</v>
      </c>
      <c r="C17" s="1" t="s">
        <v>200</v>
      </c>
      <c r="D17" s="183">
        <v>54.78</v>
      </c>
      <c r="E17" s="183">
        <v>67.577999999999989</v>
      </c>
      <c r="F17" s="69">
        <f>E17*Deflators!$A$1</f>
        <v>66.103926364022215</v>
      </c>
      <c r="G17" s="181">
        <f t="shared" si="0"/>
        <v>11.323926364022213</v>
      </c>
      <c r="H17" s="182">
        <f t="shared" si="1"/>
        <v>0.2067164359989451</v>
      </c>
      <c r="I17" s="134"/>
      <c r="J17" s="152"/>
      <c r="K17" s="152"/>
      <c r="L17" s="152"/>
      <c r="M17" s="152"/>
      <c r="N17" s="152"/>
      <c r="O17" s="155"/>
    </row>
    <row r="18" spans="1:15" customFormat="1" ht="15.6" customHeight="1">
      <c r="A18" s="1" t="s">
        <v>12</v>
      </c>
      <c r="B18" s="22" t="s">
        <v>12</v>
      </c>
      <c r="C18" s="1" t="s">
        <v>201</v>
      </c>
      <c r="D18" s="183">
        <v>102.129</v>
      </c>
      <c r="E18" s="183">
        <v>130.89099999999999</v>
      </c>
      <c r="F18" s="69">
        <f>E18*Deflators!$A$1</f>
        <v>128.03588483993656</v>
      </c>
      <c r="G18" s="181">
        <f t="shared" si="0"/>
        <v>25.906884839936552</v>
      </c>
      <c r="H18" s="182">
        <f t="shared" si="1"/>
        <v>0.25366825132858006</v>
      </c>
      <c r="I18" s="130"/>
      <c r="J18" s="152"/>
      <c r="K18" s="152"/>
      <c r="L18" s="152"/>
      <c r="M18" s="152"/>
      <c r="N18" s="152"/>
      <c r="O18" s="152"/>
    </row>
    <row r="19" spans="1:15" customFormat="1" ht="15.6" customHeight="1">
      <c r="A19" s="1" t="s">
        <v>12</v>
      </c>
      <c r="B19" s="22" t="s">
        <v>12</v>
      </c>
      <c r="C19" s="1" t="s">
        <v>202</v>
      </c>
      <c r="D19" s="183">
        <v>30.430999999999997</v>
      </c>
      <c r="E19" s="183">
        <v>36.263999999999996</v>
      </c>
      <c r="F19" s="69">
        <f>E19*Deflators!$A$1</f>
        <v>35.472976200315216</v>
      </c>
      <c r="G19" s="181">
        <f t="shared" si="0"/>
        <v>5.0419762003152186</v>
      </c>
      <c r="H19" s="182">
        <f t="shared" si="1"/>
        <v>0.16568552463984815</v>
      </c>
      <c r="I19" s="135"/>
      <c r="J19" s="156"/>
      <c r="K19" s="156"/>
      <c r="L19" s="156"/>
      <c r="M19" s="156"/>
      <c r="N19" s="156"/>
      <c r="O19" s="156"/>
    </row>
    <row r="20" spans="1:15" customFormat="1" ht="15.6" customHeight="1">
      <c r="A20" s="1" t="s">
        <v>12</v>
      </c>
      <c r="B20" s="22" t="s">
        <v>12</v>
      </c>
      <c r="C20" s="1" t="s">
        <v>203</v>
      </c>
      <c r="D20" s="183">
        <v>870.54900000000009</v>
      </c>
      <c r="E20" s="183">
        <v>-386.29399999999998</v>
      </c>
      <c r="F20" s="69">
        <f>E20*Deflators!$A$1</f>
        <v>-377.86779914859278</v>
      </c>
      <c r="G20" s="181">
        <f t="shared" si="0"/>
        <v>-1248.4167991485929</v>
      </c>
      <c r="H20" s="182">
        <f t="shared" si="1"/>
        <v>-1.4340568987484825</v>
      </c>
      <c r="I20" s="130"/>
      <c r="J20" s="152"/>
      <c r="K20" s="152"/>
      <c r="L20" s="152"/>
      <c r="M20" s="152"/>
      <c r="N20" s="152"/>
      <c r="O20" s="152"/>
    </row>
    <row r="21" spans="1:15" customFormat="1" ht="15.6" customHeight="1">
      <c r="A21" s="1" t="s">
        <v>12</v>
      </c>
      <c r="B21" s="22" t="s">
        <v>12</v>
      </c>
      <c r="C21" s="1" t="s">
        <v>204</v>
      </c>
      <c r="D21" s="183">
        <v>181.16800000000001</v>
      </c>
      <c r="E21" s="183">
        <v>471.06900000000002</v>
      </c>
      <c r="F21" s="69">
        <f>E21*Deflators!$A$1</f>
        <v>460.79360869474664</v>
      </c>
      <c r="G21" s="181">
        <f t="shared" si="0"/>
        <v>279.62560869474663</v>
      </c>
      <c r="H21" s="182">
        <f t="shared" si="1"/>
        <v>1.5434602617170063</v>
      </c>
      <c r="I21" s="136"/>
      <c r="J21" s="157"/>
      <c r="K21" s="157"/>
      <c r="L21" s="157"/>
      <c r="M21" s="157"/>
      <c r="N21" s="157"/>
      <c r="O21" s="157"/>
    </row>
    <row r="22" spans="1:15" customFormat="1" ht="15.6" customHeight="1">
      <c r="A22" s="1" t="s">
        <v>12</v>
      </c>
      <c r="B22" s="22" t="s">
        <v>12</v>
      </c>
      <c r="C22" s="1" t="s">
        <v>205</v>
      </c>
      <c r="D22" s="109">
        <v>36.635999999999996</v>
      </c>
      <c r="E22" s="109">
        <v>54.635999999999996</v>
      </c>
      <c r="F22" s="69">
        <f>E22*Deflators!$A$1</f>
        <v>53.444229199217467</v>
      </c>
      <c r="G22" s="181">
        <f t="shared" si="0"/>
        <v>16.808229199217472</v>
      </c>
      <c r="H22" s="182">
        <f t="shared" si="1"/>
        <v>0.45878996613215073</v>
      </c>
      <c r="I22" s="130"/>
      <c r="J22" s="152"/>
      <c r="K22" s="152"/>
      <c r="L22" s="152"/>
      <c r="M22" s="152"/>
      <c r="N22" s="152"/>
      <c r="O22" s="152"/>
    </row>
    <row r="23" spans="1:15" customFormat="1" ht="15.6" customHeight="1">
      <c r="A23" s="1" t="s">
        <v>12</v>
      </c>
      <c r="B23" s="22" t="s">
        <v>12</v>
      </c>
      <c r="C23" s="1" t="s">
        <v>206</v>
      </c>
      <c r="D23" s="183">
        <v>4.8650000000000002</v>
      </c>
      <c r="E23" s="183">
        <v>26.965</v>
      </c>
      <c r="F23" s="69">
        <f>E23*Deflators!$A$1</f>
        <v>26.376814561038493</v>
      </c>
      <c r="G23" s="181">
        <f t="shared" si="0"/>
        <v>21.511814561038491</v>
      </c>
      <c r="H23" s="182">
        <f t="shared" si="1"/>
        <v>4.4217501667088364</v>
      </c>
      <c r="I23" s="130"/>
      <c r="J23" s="152"/>
      <c r="K23" s="152"/>
      <c r="L23" s="152"/>
      <c r="M23" s="152"/>
      <c r="N23" s="152"/>
      <c r="O23" s="152"/>
    </row>
    <row r="24" spans="1:15" customFormat="1" ht="15.6" customHeight="1">
      <c r="A24" s="1" t="s">
        <v>12</v>
      </c>
      <c r="B24" s="22" t="s">
        <v>12</v>
      </c>
      <c r="C24" s="1" t="s">
        <v>207</v>
      </c>
      <c r="D24" s="183">
        <v>107.655</v>
      </c>
      <c r="E24" s="183">
        <v>107.655</v>
      </c>
      <c r="F24" s="69">
        <f>E24*Deflators!$A$1</f>
        <v>105.30672989314293</v>
      </c>
      <c r="G24" s="181">
        <f t="shared" si="0"/>
        <v>-2.3482701068570719</v>
      </c>
      <c r="H24" s="182">
        <f t="shared" si="1"/>
        <v>-2.1812921897330102E-2</v>
      </c>
      <c r="I24" s="134"/>
      <c r="J24" s="152"/>
      <c r="K24" s="152"/>
      <c r="L24" s="152"/>
      <c r="M24" s="152"/>
      <c r="N24" s="152"/>
      <c r="O24" s="155"/>
    </row>
    <row r="25" spans="1:15" customFormat="1" ht="15.6" customHeight="1">
      <c r="A25" s="1" t="s">
        <v>12</v>
      </c>
      <c r="B25" s="22" t="s">
        <v>12</v>
      </c>
      <c r="C25" s="1" t="s">
        <v>208</v>
      </c>
      <c r="D25" s="183">
        <v>0</v>
      </c>
      <c r="E25" s="183">
        <v>0</v>
      </c>
      <c r="F25" s="69">
        <f>E25*Deflators!$A$1</f>
        <v>0</v>
      </c>
      <c r="G25" s="181">
        <f t="shared" si="0"/>
        <v>0</v>
      </c>
      <c r="H25" s="182" t="str">
        <f t="shared" si="1"/>
        <v>-</v>
      </c>
      <c r="I25" s="133"/>
      <c r="J25" s="148"/>
      <c r="K25" s="148"/>
      <c r="L25" s="148"/>
      <c r="M25" s="148"/>
      <c r="N25" s="148"/>
      <c r="O25" s="148"/>
    </row>
    <row r="26" spans="1:15" customFormat="1" ht="15.6" customHeight="1">
      <c r="A26" s="1" t="s">
        <v>12</v>
      </c>
      <c r="B26" s="22" t="s">
        <v>12</v>
      </c>
      <c r="C26" s="1" t="s">
        <v>209</v>
      </c>
      <c r="D26" s="183">
        <v>-20</v>
      </c>
      <c r="E26" s="183">
        <v>-20</v>
      </c>
      <c r="F26" s="69">
        <f>E26*Deflators!$A$1</f>
        <v>-19.563741562053398</v>
      </c>
      <c r="G26" s="181">
        <f t="shared" si="0"/>
        <v>0.43625843794660213</v>
      </c>
      <c r="H26" s="182">
        <f t="shared" si="1"/>
        <v>-2.1812921897330105E-2</v>
      </c>
      <c r="I26" s="133"/>
      <c r="J26" s="148"/>
      <c r="K26" s="148"/>
      <c r="L26" s="148"/>
      <c r="M26" s="148"/>
      <c r="N26" s="148"/>
      <c r="O26" s="148"/>
    </row>
    <row r="27" spans="1:15" customFormat="1" ht="15.6" customHeight="1">
      <c r="A27" s="66" t="s">
        <v>12</v>
      </c>
      <c r="B27" s="66" t="s">
        <v>54</v>
      </c>
      <c r="C27" s="66" t="s">
        <v>175</v>
      </c>
      <c r="D27" s="110">
        <v>23.316000000000003</v>
      </c>
      <c r="E27" s="110">
        <v>24.766000000000002</v>
      </c>
      <c r="F27" s="165">
        <f>E27*Deflators!$A$1</f>
        <v>24.225781176290724</v>
      </c>
      <c r="G27" s="184">
        <f t="shared" si="0"/>
        <v>0.90978117629072131</v>
      </c>
      <c r="H27" s="185">
        <f t="shared" si="1"/>
        <v>3.9019607835422937E-2</v>
      </c>
      <c r="I27" s="134"/>
      <c r="J27" s="148"/>
      <c r="K27" s="148"/>
      <c r="L27" s="148"/>
      <c r="M27" s="148"/>
      <c r="N27" s="148"/>
      <c r="O27" s="155"/>
    </row>
    <row r="28" spans="1:15" customFormat="1" ht="24.75" customHeight="1">
      <c r="A28" s="1" t="s">
        <v>13</v>
      </c>
      <c r="B28" s="1" t="s">
        <v>56</v>
      </c>
      <c r="C28" s="1" t="s">
        <v>210</v>
      </c>
      <c r="D28" s="109">
        <v>10876.235000000001</v>
      </c>
      <c r="E28" s="109">
        <v>10440.683999999999</v>
      </c>
      <c r="F28" s="69">
        <f>E28*Deflators!$A$1</f>
        <v>10212.942175353295</v>
      </c>
      <c r="G28" s="181">
        <f t="shared" si="0"/>
        <v>-663.29282464670541</v>
      </c>
      <c r="H28" s="182">
        <f t="shared" si="1"/>
        <v>-6.0985517933982242E-2</v>
      </c>
      <c r="I28" s="134"/>
      <c r="J28" s="152"/>
      <c r="K28" s="152"/>
      <c r="L28" s="152"/>
      <c r="M28" s="152"/>
      <c r="N28" s="152"/>
      <c r="O28" s="155"/>
    </row>
    <row r="29" spans="1:15" customFormat="1" ht="15.6" customHeight="1">
      <c r="A29" s="1" t="s">
        <v>13</v>
      </c>
      <c r="B29" s="1" t="s">
        <v>56</v>
      </c>
      <c r="C29" s="1" t="s">
        <v>211</v>
      </c>
      <c r="D29" s="109">
        <v>3114</v>
      </c>
      <c r="E29" s="109">
        <v>3474</v>
      </c>
      <c r="F29" s="69">
        <f>E29*Deflators!$A$1</f>
        <v>3398.2219093286753</v>
      </c>
      <c r="G29" s="181">
        <f t="shared" si="0"/>
        <v>284.22190932867534</v>
      </c>
      <c r="H29" s="182">
        <f t="shared" si="1"/>
        <v>9.127228944401905E-2</v>
      </c>
      <c r="I29" s="137"/>
      <c r="J29" s="158"/>
      <c r="K29" s="158"/>
      <c r="L29" s="158"/>
      <c r="M29" s="158"/>
      <c r="N29" s="158"/>
      <c r="O29" s="158"/>
    </row>
    <row r="30" spans="1:15" customFormat="1" ht="15.6" customHeight="1">
      <c r="A30" s="1" t="s">
        <v>13</v>
      </c>
      <c r="B30" s="1" t="s">
        <v>56</v>
      </c>
      <c r="C30" s="1" t="s">
        <v>212</v>
      </c>
      <c r="D30" s="109">
        <v>659.07299999999998</v>
      </c>
      <c r="E30" s="109">
        <v>493.7</v>
      </c>
      <c r="F30" s="69">
        <f>E30*Deflators!$A$1</f>
        <v>482.93096045928814</v>
      </c>
      <c r="G30" s="181">
        <f t="shared" si="0"/>
        <v>-176.14203954071183</v>
      </c>
      <c r="H30" s="182">
        <f t="shared" si="1"/>
        <v>-0.26725725305195608</v>
      </c>
      <c r="I30" s="138"/>
      <c r="J30" s="148"/>
      <c r="K30" s="148"/>
      <c r="L30" s="159"/>
      <c r="M30" s="159"/>
      <c r="N30" s="159"/>
      <c r="O30" s="159"/>
    </row>
    <row r="31" spans="1:15" customFormat="1" ht="15.6" customHeight="1">
      <c r="A31" s="1" t="s">
        <v>13</v>
      </c>
      <c r="B31" s="1" t="s">
        <v>56</v>
      </c>
      <c r="C31" s="1" t="s">
        <v>213</v>
      </c>
      <c r="D31" s="183">
        <v>258.22000000000003</v>
      </c>
      <c r="E31" s="183">
        <v>222.4</v>
      </c>
      <c r="F31" s="69">
        <f>E31*Deflators!$A$1</f>
        <v>217.5488061700338</v>
      </c>
      <c r="G31" s="181">
        <f t="shared" si="0"/>
        <v>-40.671193829966228</v>
      </c>
      <c r="H31" s="182">
        <f t="shared" si="1"/>
        <v>-0.15750597873892891</v>
      </c>
      <c r="I31" s="130"/>
      <c r="J31" s="152"/>
      <c r="K31" s="152"/>
      <c r="L31" s="152"/>
      <c r="M31" s="152"/>
      <c r="N31" s="152"/>
      <c r="O31" s="152"/>
    </row>
    <row r="32" spans="1:15" customFormat="1" ht="15.6" customHeight="1">
      <c r="A32" s="1" t="s">
        <v>13</v>
      </c>
      <c r="B32" s="1" t="s">
        <v>56</v>
      </c>
      <c r="C32" s="1" t="s">
        <v>214</v>
      </c>
      <c r="D32" s="183">
        <v>136.17699999999999</v>
      </c>
      <c r="E32" s="183">
        <v>147.69999999999999</v>
      </c>
      <c r="F32" s="69">
        <f>E32*Deflators!$A$1</f>
        <v>144.47823143576434</v>
      </c>
      <c r="G32" s="181">
        <f t="shared" si="0"/>
        <v>8.3012314357643504</v>
      </c>
      <c r="H32" s="182">
        <f t="shared" si="1"/>
        <v>6.0959129924762268E-2</v>
      </c>
      <c r="I32" s="139"/>
      <c r="J32" s="160"/>
      <c r="K32" s="160"/>
      <c r="L32" s="160"/>
      <c r="M32" s="160"/>
      <c r="N32" s="160"/>
      <c r="O32" s="160"/>
    </row>
    <row r="33" spans="1:15" customFormat="1" ht="15.6" customHeight="1">
      <c r="A33" s="1" t="s">
        <v>13</v>
      </c>
      <c r="B33" s="1" t="s">
        <v>56</v>
      </c>
      <c r="C33" s="1" t="s">
        <v>215</v>
      </c>
      <c r="D33" s="183">
        <v>3.7909999999999999</v>
      </c>
      <c r="E33" s="183">
        <v>4.1609999999999996</v>
      </c>
      <c r="F33" s="69">
        <f>E33*Deflators!$A$1</f>
        <v>4.0702364319852089</v>
      </c>
      <c r="G33" s="181">
        <f t="shared" si="0"/>
        <v>0.27923643198520898</v>
      </c>
      <c r="H33" s="182">
        <f t="shared" si="1"/>
        <v>7.3657724079453701E-2</v>
      </c>
      <c r="I33" s="130"/>
      <c r="J33" s="152"/>
      <c r="K33" s="152"/>
      <c r="L33" s="152"/>
      <c r="M33" s="152"/>
      <c r="N33" s="152"/>
      <c r="O33" s="152"/>
    </row>
    <row r="34" spans="1:15" customFormat="1" ht="15.6" customHeight="1">
      <c r="A34" s="1" t="s">
        <v>13</v>
      </c>
      <c r="B34" s="1" t="s">
        <v>58</v>
      </c>
      <c r="C34" s="1" t="s">
        <v>216</v>
      </c>
      <c r="D34" s="109">
        <v>36.037999999999997</v>
      </c>
      <c r="E34" s="109">
        <v>40.625999999999998</v>
      </c>
      <c r="F34" s="69">
        <f>E34*Deflators!$A$1</f>
        <v>39.739828234999067</v>
      </c>
      <c r="G34" s="181">
        <f t="shared" si="0"/>
        <v>3.7018282349990699</v>
      </c>
      <c r="H34" s="182">
        <f t="shared" si="1"/>
        <v>0.10272013527385178</v>
      </c>
      <c r="I34" s="130"/>
      <c r="J34" s="152"/>
      <c r="K34" s="152"/>
      <c r="L34" s="152"/>
      <c r="M34" s="152"/>
      <c r="N34" s="152"/>
      <c r="O34" s="152"/>
    </row>
    <row r="35" spans="1:15" customFormat="1" ht="15.6" customHeight="1">
      <c r="A35" s="1" t="s">
        <v>13</v>
      </c>
      <c r="B35" s="1" t="s">
        <v>58</v>
      </c>
      <c r="C35" s="1" t="s">
        <v>217</v>
      </c>
      <c r="D35" s="183">
        <v>1091.1110000000001</v>
      </c>
      <c r="E35" s="183">
        <v>1202.4290000000001</v>
      </c>
      <c r="F35" s="69">
        <f>E35*Deflators!$A$1</f>
        <v>1176.2005101359155</v>
      </c>
      <c r="G35" s="181">
        <f t="shared" si="0"/>
        <v>85.089510135915361</v>
      </c>
      <c r="H35" s="182">
        <f t="shared" si="1"/>
        <v>7.7984284033352572E-2</v>
      </c>
      <c r="I35" s="130"/>
      <c r="J35" s="152"/>
      <c r="K35" s="152"/>
      <c r="L35" s="152"/>
      <c r="M35" s="152"/>
      <c r="N35" s="152"/>
      <c r="O35" s="152"/>
    </row>
    <row r="36" spans="1:15" customFormat="1" ht="15.6" customHeight="1">
      <c r="A36" s="1" t="s">
        <v>13</v>
      </c>
      <c r="B36" s="1" t="s">
        <v>58</v>
      </c>
      <c r="C36" s="1" t="s">
        <v>218</v>
      </c>
      <c r="D36" s="183">
        <v>1967.0729999999994</v>
      </c>
      <c r="E36" s="183">
        <v>2163.7370000000005</v>
      </c>
      <c r="F36" s="69">
        <f>E36*Deflators!$A$1</f>
        <v>2116.5395738126372</v>
      </c>
      <c r="G36" s="181">
        <f t="shared" si="0"/>
        <v>149.46657381263776</v>
      </c>
      <c r="H36" s="182">
        <f t="shared" si="1"/>
        <v>7.5984253666558282E-2</v>
      </c>
      <c r="I36" s="138"/>
      <c r="J36" s="159"/>
      <c r="K36" s="159"/>
      <c r="L36" s="159"/>
      <c r="M36" s="159"/>
      <c r="N36" s="159"/>
      <c r="O36" s="159"/>
    </row>
    <row r="37" spans="1:15" customFormat="1" ht="15.6" customHeight="1">
      <c r="A37" s="1" t="s">
        <v>13</v>
      </c>
      <c r="B37" s="1" t="s">
        <v>219</v>
      </c>
      <c r="C37" s="1" t="s">
        <v>220</v>
      </c>
      <c r="D37" s="183">
        <v>4</v>
      </c>
      <c r="E37" s="183">
        <v>6.0510000000000002</v>
      </c>
      <c r="F37" s="69">
        <f>E37*Deflators!$A$1</f>
        <v>5.9190100095992557</v>
      </c>
      <c r="G37" s="181">
        <f t="shared" si="0"/>
        <v>1.9190100095992557</v>
      </c>
      <c r="H37" s="182">
        <f t="shared" si="1"/>
        <v>0.47975250239981393</v>
      </c>
      <c r="I37" s="130"/>
      <c r="J37" s="152"/>
      <c r="K37" s="152"/>
      <c r="L37" s="152"/>
      <c r="M37" s="152"/>
      <c r="N37" s="152"/>
      <c r="O37" s="152"/>
    </row>
    <row r="38" spans="1:15" customFormat="1" ht="15.6" customHeight="1">
      <c r="A38" s="1" t="s">
        <v>13</v>
      </c>
      <c r="B38" s="1" t="s">
        <v>219</v>
      </c>
      <c r="C38" s="1" t="s">
        <v>221</v>
      </c>
      <c r="D38" s="186">
        <v>0</v>
      </c>
      <c r="E38" s="109">
        <v>2.1</v>
      </c>
      <c r="F38" s="69">
        <f>E38*Deflators!$A$1</f>
        <v>2.0541928640156071</v>
      </c>
      <c r="G38" s="181">
        <f t="shared" si="0"/>
        <v>2.0541928640156071</v>
      </c>
      <c r="H38" s="182" t="str">
        <f t="shared" si="1"/>
        <v>-</v>
      </c>
      <c r="I38" s="130"/>
      <c r="J38" s="152"/>
      <c r="K38" s="152"/>
      <c r="L38" s="152"/>
      <c r="M38" s="152"/>
      <c r="N38" s="152"/>
      <c r="O38" s="152"/>
    </row>
    <row r="39" spans="1:15" customFormat="1" ht="15.6" customHeight="1">
      <c r="A39" s="1" t="s">
        <v>13</v>
      </c>
      <c r="B39" s="1" t="s">
        <v>219</v>
      </c>
      <c r="C39" s="1" t="s">
        <v>222</v>
      </c>
      <c r="D39" s="183">
        <v>25.398</v>
      </c>
      <c r="E39" s="183">
        <v>19.384999999999998</v>
      </c>
      <c r="F39" s="69">
        <f>E39*Deflators!$A$1</f>
        <v>18.962156509020254</v>
      </c>
      <c r="G39" s="181">
        <f t="shared" si="0"/>
        <v>-6.435843490979746</v>
      </c>
      <c r="H39" s="182">
        <f t="shared" si="1"/>
        <v>-0.25339961772500774</v>
      </c>
      <c r="I39" s="130"/>
      <c r="J39" s="152"/>
      <c r="K39" s="152"/>
      <c r="L39" s="152"/>
      <c r="M39" s="152"/>
      <c r="N39" s="152"/>
      <c r="O39" s="152"/>
    </row>
    <row r="40" spans="1:15" customFormat="1" ht="15.6" customHeight="1">
      <c r="A40" s="1" t="s">
        <v>13</v>
      </c>
      <c r="B40" s="1" t="s">
        <v>219</v>
      </c>
      <c r="C40" s="1" t="s">
        <v>223</v>
      </c>
      <c r="D40" s="109">
        <v>11.853</v>
      </c>
      <c r="E40" s="109">
        <v>11.399999999999999</v>
      </c>
      <c r="F40" s="69">
        <f>E40*Deflators!$A$1</f>
        <v>11.151332690370436</v>
      </c>
      <c r="G40" s="181">
        <f t="shared" si="0"/>
        <v>-0.70166730962956336</v>
      </c>
      <c r="H40" s="182">
        <f t="shared" si="1"/>
        <v>-5.9197444497558711E-2</v>
      </c>
      <c r="I40" s="130"/>
      <c r="J40" s="152"/>
      <c r="K40" s="152"/>
      <c r="L40" s="152"/>
      <c r="M40" s="152"/>
      <c r="N40" s="152"/>
      <c r="O40" s="152"/>
    </row>
    <row r="41" spans="1:15" customFormat="1" ht="15.6" customHeight="1">
      <c r="A41" s="1" t="s">
        <v>13</v>
      </c>
      <c r="B41" s="1" t="s">
        <v>219</v>
      </c>
      <c r="C41" s="1" t="s">
        <v>224</v>
      </c>
      <c r="D41" s="109">
        <v>12.063000000000001</v>
      </c>
      <c r="E41" s="109">
        <v>32.363999999999997</v>
      </c>
      <c r="F41" s="69">
        <f>E41*Deflators!$A$1</f>
        <v>31.658046595714808</v>
      </c>
      <c r="G41" s="181">
        <f t="shared" si="0"/>
        <v>19.595046595714805</v>
      </c>
      <c r="H41" s="182">
        <f t="shared" si="1"/>
        <v>1.6243924890752552</v>
      </c>
      <c r="I41" s="130"/>
      <c r="J41" s="152"/>
      <c r="K41" s="152"/>
      <c r="L41" s="152"/>
      <c r="M41" s="152"/>
      <c r="N41" s="152"/>
      <c r="O41" s="152"/>
    </row>
    <row r="42" spans="1:15" customFormat="1" ht="15.6" customHeight="1">
      <c r="A42" s="1" t="s">
        <v>13</v>
      </c>
      <c r="B42" s="1" t="s">
        <v>219</v>
      </c>
      <c r="C42" s="1" t="s">
        <v>225</v>
      </c>
      <c r="D42" s="109">
        <v>10.814</v>
      </c>
      <c r="E42" s="109">
        <v>6.1749999999999998</v>
      </c>
      <c r="F42" s="69">
        <f>E42*Deflators!$A$1</f>
        <v>6.0403052072839865</v>
      </c>
      <c r="G42" s="181">
        <f t="shared" si="0"/>
        <v>-4.7736947927160136</v>
      </c>
      <c r="H42" s="182">
        <f t="shared" si="1"/>
        <v>-0.44143654454559028</v>
      </c>
      <c r="I42" s="130"/>
      <c r="J42" s="152"/>
      <c r="K42" s="152"/>
      <c r="L42" s="152"/>
      <c r="M42" s="152"/>
      <c r="N42" s="152"/>
      <c r="O42" s="152"/>
    </row>
    <row r="43" spans="1:15" customFormat="1" ht="15.6" customHeight="1">
      <c r="A43" s="1" t="s">
        <v>13</v>
      </c>
      <c r="B43" s="1" t="s">
        <v>219</v>
      </c>
      <c r="C43" s="1" t="s">
        <v>226</v>
      </c>
      <c r="D43" s="183">
        <v>6.6740000000000004</v>
      </c>
      <c r="E43" s="183">
        <v>8.6020000000000003</v>
      </c>
      <c r="F43" s="69">
        <f>E43*Deflators!$A$1</f>
        <v>8.4143652458391678</v>
      </c>
      <c r="G43" s="181">
        <f t="shared" si="0"/>
        <v>1.7403652458391674</v>
      </c>
      <c r="H43" s="182">
        <f t="shared" si="1"/>
        <v>0.26076794213952165</v>
      </c>
      <c r="I43" s="130"/>
      <c r="J43" s="152"/>
      <c r="K43" s="152"/>
      <c r="L43" s="152"/>
      <c r="M43" s="152"/>
      <c r="N43" s="152"/>
      <c r="O43" s="152"/>
    </row>
    <row r="44" spans="1:15" customFormat="1" ht="15.6" customHeight="1">
      <c r="A44" s="1" t="s">
        <v>13</v>
      </c>
      <c r="B44" s="1" t="s">
        <v>60</v>
      </c>
      <c r="C44" s="1" t="s">
        <v>131</v>
      </c>
      <c r="D44" s="183">
        <v>0</v>
      </c>
      <c r="E44" s="183">
        <v>0</v>
      </c>
      <c r="F44" s="69">
        <f>E44*Deflators!$A$1</f>
        <v>0</v>
      </c>
      <c r="G44" s="181">
        <f t="shared" si="0"/>
        <v>0</v>
      </c>
      <c r="H44" s="182" t="str">
        <f t="shared" si="1"/>
        <v>-</v>
      </c>
      <c r="I44" s="138"/>
      <c r="J44" s="152"/>
      <c r="K44" s="152"/>
      <c r="L44" s="152"/>
      <c r="M44" s="152"/>
      <c r="N44" s="152"/>
      <c r="O44" s="159"/>
    </row>
    <row r="45" spans="1:15" customFormat="1" ht="15.6" customHeight="1">
      <c r="A45" s="1" t="s">
        <v>13</v>
      </c>
      <c r="B45" s="1" t="s">
        <v>60</v>
      </c>
      <c r="C45" s="1" t="s">
        <v>60</v>
      </c>
      <c r="D45" s="183">
        <v>9.4250000000000007</v>
      </c>
      <c r="E45" s="183">
        <v>9.6</v>
      </c>
      <c r="F45" s="69">
        <f>E45*Deflators!$A$1</f>
        <v>9.3905959497856308</v>
      </c>
      <c r="G45" s="181">
        <f t="shared" si="0"/>
        <v>-3.4404050214369875E-2</v>
      </c>
      <c r="H45" s="182">
        <f t="shared" si="1"/>
        <v>-3.6502971049729308E-3</v>
      </c>
      <c r="I45" s="130"/>
      <c r="J45" s="152"/>
      <c r="K45" s="152"/>
      <c r="L45" s="152"/>
      <c r="M45" s="152"/>
      <c r="N45" s="152"/>
      <c r="O45" s="152"/>
    </row>
    <row r="46" spans="1:15" customFormat="1" ht="15.6" customHeight="1">
      <c r="A46" s="1" t="s">
        <v>13</v>
      </c>
      <c r="B46" s="1" t="s">
        <v>60</v>
      </c>
      <c r="C46" s="1" t="s">
        <v>227</v>
      </c>
      <c r="D46" s="183">
        <v>0.56499999999999995</v>
      </c>
      <c r="E46" s="183">
        <v>0.6</v>
      </c>
      <c r="F46" s="69">
        <f>E46*Deflators!$A$1</f>
        <v>0.58691224686160193</v>
      </c>
      <c r="G46" s="181">
        <f t="shared" si="0"/>
        <v>2.1912246861601981E-2</v>
      </c>
      <c r="H46" s="182">
        <f t="shared" si="1"/>
        <v>3.8782737808145104E-2</v>
      </c>
      <c r="I46" s="130"/>
      <c r="J46" s="152"/>
      <c r="K46" s="152"/>
      <c r="L46" s="152"/>
      <c r="M46" s="152"/>
      <c r="N46" s="152"/>
      <c r="O46" s="152"/>
    </row>
    <row r="47" spans="1:15" customFormat="1" ht="15.6" customHeight="1">
      <c r="A47" s="1" t="s">
        <v>13</v>
      </c>
      <c r="B47" s="1" t="s">
        <v>228</v>
      </c>
      <c r="C47" s="1" t="s">
        <v>228</v>
      </c>
      <c r="D47" s="183">
        <v>35.588999999999999</v>
      </c>
      <c r="E47" s="183">
        <v>34.94</v>
      </c>
      <c r="F47" s="69">
        <f>E47*Deflators!$A$1</f>
        <v>34.177856508907283</v>
      </c>
      <c r="G47" s="181">
        <f t="shared" si="0"/>
        <v>-1.4111434910927159</v>
      </c>
      <c r="H47" s="182">
        <f t="shared" si="1"/>
        <v>-3.9651113858009943E-2</v>
      </c>
      <c r="I47" s="137"/>
      <c r="J47" s="158"/>
      <c r="K47" s="158"/>
      <c r="L47" s="158"/>
      <c r="M47" s="158"/>
      <c r="N47" s="158"/>
      <c r="O47" s="158"/>
    </row>
    <row r="48" spans="1:15" customFormat="1" ht="15.6" customHeight="1">
      <c r="A48" s="1" t="s">
        <v>13</v>
      </c>
      <c r="B48" s="1" t="s">
        <v>62</v>
      </c>
      <c r="C48" s="1" t="s">
        <v>62</v>
      </c>
      <c r="D48" s="183">
        <v>0.53100000000000003</v>
      </c>
      <c r="E48" s="187">
        <v>0.52500000000000002</v>
      </c>
      <c r="F48" s="69">
        <f>E48*Deflators!$A$1</f>
        <v>0.51354821600390177</v>
      </c>
      <c r="G48" s="181">
        <f t="shared" si="0"/>
        <v>-1.7451783996098258E-2</v>
      </c>
      <c r="H48" s="182">
        <f t="shared" si="1"/>
        <v>-3.2865883231823462E-2</v>
      </c>
      <c r="I48" s="130"/>
      <c r="J48" s="152"/>
      <c r="K48" s="152"/>
      <c r="L48" s="152"/>
      <c r="M48" s="152"/>
      <c r="N48" s="152"/>
      <c r="O48" s="152"/>
    </row>
    <row r="49" spans="1:15" customFormat="1" ht="15.6" customHeight="1">
      <c r="A49" s="1" t="s">
        <v>13</v>
      </c>
      <c r="B49" s="1" t="s">
        <v>229</v>
      </c>
      <c r="C49" s="1" t="s">
        <v>229</v>
      </c>
      <c r="D49" s="188">
        <v>3.0230000000000001</v>
      </c>
      <c r="E49" s="188">
        <v>3.51</v>
      </c>
      <c r="F49" s="69">
        <f>E49*Deflators!$A$1</f>
        <v>3.4334366441403712</v>
      </c>
      <c r="G49" s="181">
        <f t="shared" si="0"/>
        <v>0.41043664414037107</v>
      </c>
      <c r="H49" s="182">
        <f t="shared" si="1"/>
        <v>0.13577130140270297</v>
      </c>
      <c r="I49" s="140"/>
      <c r="J49" s="161"/>
      <c r="K49" s="161"/>
      <c r="L49" s="161"/>
      <c r="M49" s="161"/>
      <c r="N49" s="161"/>
      <c r="O49" s="161"/>
    </row>
    <row r="50" spans="1:15" customFormat="1" ht="15.6" customHeight="1">
      <c r="A50" s="1" t="s">
        <v>13</v>
      </c>
      <c r="B50" s="1" t="s">
        <v>64</v>
      </c>
      <c r="C50" s="1" t="s">
        <v>64</v>
      </c>
      <c r="D50" s="109">
        <v>5.6070000000000002</v>
      </c>
      <c r="E50" s="109">
        <v>7.2</v>
      </c>
      <c r="F50" s="69">
        <f>E50*Deflators!$A$1</f>
        <v>7.0429469623392231</v>
      </c>
      <c r="G50" s="181">
        <f t="shared" si="0"/>
        <v>1.4359469623392229</v>
      </c>
      <c r="H50" s="182">
        <f t="shared" si="1"/>
        <v>0.25609897669684734</v>
      </c>
      <c r="I50" s="130"/>
      <c r="J50" s="152"/>
      <c r="K50" s="152"/>
      <c r="L50" s="152"/>
      <c r="M50" s="152"/>
      <c r="N50" s="152"/>
      <c r="O50" s="152"/>
    </row>
    <row r="51" spans="1:15" customFormat="1" ht="15.6" customHeight="1">
      <c r="A51" s="1" t="s">
        <v>13</v>
      </c>
      <c r="B51" s="1" t="s">
        <v>65</v>
      </c>
      <c r="C51" s="1" t="s">
        <v>65</v>
      </c>
      <c r="D51" s="183">
        <v>11.962999999999999</v>
      </c>
      <c r="E51" s="183">
        <v>14.268999999999998</v>
      </c>
      <c r="F51" s="69">
        <f>E51*Deflators!$A$1</f>
        <v>13.957751417446996</v>
      </c>
      <c r="G51" s="181">
        <f t="shared" si="0"/>
        <v>1.9947514174469969</v>
      </c>
      <c r="H51" s="182">
        <f t="shared" si="1"/>
        <v>0.16674341030234865</v>
      </c>
      <c r="I51" s="130"/>
      <c r="J51" s="152"/>
      <c r="K51" s="152"/>
      <c r="L51" s="152"/>
      <c r="M51" s="152"/>
      <c r="N51" s="152"/>
      <c r="O51" s="152"/>
    </row>
    <row r="52" spans="1:15" customFormat="1" ht="15.6" customHeight="1">
      <c r="A52" s="1" t="s">
        <v>13</v>
      </c>
      <c r="B52" s="1" t="s">
        <v>66</v>
      </c>
      <c r="C52" s="1" t="s">
        <v>66</v>
      </c>
      <c r="D52" s="188">
        <v>2.7879999999999998</v>
      </c>
      <c r="E52" s="188">
        <v>3.1119999999999997</v>
      </c>
      <c r="F52" s="69">
        <f>E52*Deflators!$A$1</f>
        <v>3.0441181870555085</v>
      </c>
      <c r="G52" s="181">
        <f t="shared" si="0"/>
        <v>0.25611818705550871</v>
      </c>
      <c r="H52" s="182">
        <f t="shared" si="1"/>
        <v>9.1864486031387638E-2</v>
      </c>
      <c r="I52" s="130"/>
      <c r="J52" s="152"/>
      <c r="K52" s="152"/>
      <c r="L52" s="152"/>
      <c r="M52" s="152"/>
      <c r="N52" s="152"/>
      <c r="O52" s="152"/>
    </row>
    <row r="53" spans="1:15" customFormat="1" ht="15.6" customHeight="1">
      <c r="A53" s="1" t="s">
        <v>13</v>
      </c>
      <c r="B53" s="1" t="s">
        <v>67</v>
      </c>
      <c r="C53" s="1" t="s">
        <v>67</v>
      </c>
      <c r="D53" s="109">
        <v>4.4249999999999998</v>
      </c>
      <c r="E53" s="109">
        <v>4.55</v>
      </c>
      <c r="F53" s="69">
        <f>E53*Deflators!$A$1</f>
        <v>4.4507512053671476</v>
      </c>
      <c r="G53" s="181">
        <f t="shared" si="0"/>
        <v>2.5751205367147811E-2</v>
      </c>
      <c r="H53" s="182">
        <f t="shared" si="1"/>
        <v>5.8194814389034601E-3</v>
      </c>
      <c r="I53" s="138"/>
      <c r="J53" s="159"/>
      <c r="K53" s="159"/>
      <c r="L53" s="159"/>
      <c r="M53" s="159"/>
      <c r="N53" s="159"/>
      <c r="O53" s="159"/>
    </row>
    <row r="54" spans="1:15" customFormat="1" ht="15.6" customHeight="1">
      <c r="A54" s="1" t="s">
        <v>13</v>
      </c>
      <c r="B54" s="1" t="s">
        <v>68</v>
      </c>
      <c r="C54" s="1" t="s">
        <v>68</v>
      </c>
      <c r="D54" s="183">
        <v>233.566</v>
      </c>
      <c r="E54" s="183">
        <v>210.97200000000001</v>
      </c>
      <c r="F54" s="69">
        <f>E54*Deflators!$A$1</f>
        <v>206.37008424147649</v>
      </c>
      <c r="G54" s="181">
        <f t="shared" si="0"/>
        <v>-27.195915758523512</v>
      </c>
      <c r="H54" s="182">
        <f t="shared" si="1"/>
        <v>-0.11643781953933155</v>
      </c>
      <c r="I54" s="138"/>
      <c r="J54" s="159"/>
      <c r="K54" s="159"/>
      <c r="L54" s="159"/>
      <c r="M54" s="159"/>
      <c r="N54" s="159"/>
      <c r="O54" s="159"/>
    </row>
    <row r="55" spans="1:15" customFormat="1" ht="15.6" customHeight="1">
      <c r="A55" s="66" t="s">
        <v>13</v>
      </c>
      <c r="B55" s="66" t="s">
        <v>69</v>
      </c>
      <c r="C55" s="66" t="s">
        <v>69</v>
      </c>
      <c r="D55" s="110">
        <v>25</v>
      </c>
      <c r="E55" s="110">
        <v>25</v>
      </c>
      <c r="F55" s="165">
        <f>E55*Deflators!$A$1</f>
        <v>24.454676952566746</v>
      </c>
      <c r="G55" s="184">
        <f t="shared" si="0"/>
        <v>-0.54532304743325355</v>
      </c>
      <c r="H55" s="185">
        <f t="shared" si="1"/>
        <v>-2.1812921897330143E-2</v>
      </c>
      <c r="I55" s="138"/>
      <c r="J55" s="159"/>
      <c r="K55" s="159"/>
      <c r="L55" s="159"/>
      <c r="M55" s="159"/>
      <c r="N55" s="159"/>
      <c r="O55" s="159"/>
    </row>
    <row r="56" spans="1:15" customFormat="1" ht="24.75" customHeight="1">
      <c r="A56" s="1" t="s">
        <v>14</v>
      </c>
      <c r="B56" s="1" t="s">
        <v>230</v>
      </c>
      <c r="C56" s="1" t="s">
        <v>71</v>
      </c>
      <c r="D56" s="183">
        <v>14.051</v>
      </c>
      <c r="E56" s="183">
        <v>14.238</v>
      </c>
      <c r="F56" s="69">
        <f>E56*Deflators!$A$1</f>
        <v>13.927427618025813</v>
      </c>
      <c r="G56" s="181">
        <f t="shared" si="0"/>
        <v>-0.12357238197418674</v>
      </c>
      <c r="H56" s="182">
        <f t="shared" si="1"/>
        <v>-8.7945613816943092E-3</v>
      </c>
      <c r="I56" s="134"/>
      <c r="J56" s="152"/>
      <c r="K56" s="152"/>
      <c r="L56" s="152"/>
      <c r="M56" s="152"/>
      <c r="N56" s="152"/>
      <c r="O56" s="155"/>
    </row>
    <row r="57" spans="1:15" customFormat="1" ht="15.6" customHeight="1">
      <c r="A57" s="1" t="s">
        <v>14</v>
      </c>
      <c r="B57" s="1" t="s">
        <v>72</v>
      </c>
      <c r="C57" s="1" t="s">
        <v>72</v>
      </c>
      <c r="D57" s="109">
        <v>15.63</v>
      </c>
      <c r="E57" s="109">
        <v>108.55</v>
      </c>
      <c r="F57" s="69">
        <f>E57*Deflators!$A$1</f>
        <v>106.18220732804481</v>
      </c>
      <c r="G57" s="181">
        <f t="shared" si="0"/>
        <v>90.552207328044815</v>
      </c>
      <c r="H57" s="182">
        <f t="shared" si="1"/>
        <v>5.7934873530418942</v>
      </c>
      <c r="I57" s="138"/>
      <c r="J57" s="159"/>
      <c r="K57" s="152"/>
      <c r="L57" s="152"/>
      <c r="M57" s="152"/>
      <c r="N57" s="152"/>
      <c r="O57" s="159"/>
    </row>
    <row r="58" spans="1:15" customFormat="1" ht="15.6" customHeight="1">
      <c r="A58" s="1" t="s">
        <v>14</v>
      </c>
      <c r="B58" s="1" t="s">
        <v>73</v>
      </c>
      <c r="C58" s="1" t="s">
        <v>14</v>
      </c>
      <c r="D58" s="183">
        <v>50.73</v>
      </c>
      <c r="E58" s="183">
        <v>153.85300000000001</v>
      </c>
      <c r="F58" s="69">
        <f>E58*Deflators!$A$1</f>
        <v>150.49701652733009</v>
      </c>
      <c r="G58" s="181">
        <f t="shared" si="0"/>
        <v>99.7670165273301</v>
      </c>
      <c r="H58" s="182">
        <f t="shared" si="1"/>
        <v>1.9666275680530279</v>
      </c>
      <c r="I58" s="134"/>
      <c r="J58" s="155"/>
      <c r="K58" s="152"/>
      <c r="L58" s="152"/>
      <c r="M58" s="152"/>
      <c r="N58" s="152"/>
      <c r="O58" s="155"/>
    </row>
    <row r="59" spans="1:15" customFormat="1" ht="15.6" customHeight="1">
      <c r="A59" s="1" t="s">
        <v>14</v>
      </c>
      <c r="B59" s="1" t="s">
        <v>73</v>
      </c>
      <c r="C59" s="1" t="s">
        <v>231</v>
      </c>
      <c r="D59" s="183">
        <v>9.0670000000000002</v>
      </c>
      <c r="E59" s="183">
        <v>9.5670000000000002</v>
      </c>
      <c r="F59" s="69">
        <f>E59*Deflators!$A$1</f>
        <v>9.3583157762082436</v>
      </c>
      <c r="G59" s="181">
        <f t="shared" si="0"/>
        <v>0.29131577620824345</v>
      </c>
      <c r="H59" s="182">
        <f t="shared" si="1"/>
        <v>3.2129235271671275E-2</v>
      </c>
      <c r="I59" s="135"/>
      <c r="J59" s="156"/>
      <c r="K59" s="156"/>
      <c r="L59" s="156"/>
      <c r="M59" s="156"/>
      <c r="N59" s="156"/>
      <c r="O59" s="156"/>
    </row>
    <row r="60" spans="1:15" customFormat="1" ht="15.6" customHeight="1">
      <c r="A60" s="1" t="s">
        <v>14</v>
      </c>
      <c r="B60" s="1" t="s">
        <v>74</v>
      </c>
      <c r="C60" s="1" t="s">
        <v>74</v>
      </c>
      <c r="D60" s="183">
        <v>3.7510000000000003</v>
      </c>
      <c r="E60" s="183">
        <v>3.774</v>
      </c>
      <c r="F60" s="69">
        <f>E60*Deflators!$A$1</f>
        <v>3.6916780327594765</v>
      </c>
      <c r="G60" s="181">
        <f t="shared" si="0"/>
        <v>-5.9321967240523854E-2</v>
      </c>
      <c r="H60" s="182">
        <f t="shared" si="1"/>
        <v>-1.5814973937756292E-2</v>
      </c>
      <c r="I60" s="130"/>
      <c r="J60" s="152"/>
      <c r="K60" s="152"/>
      <c r="L60" s="152"/>
      <c r="M60" s="152"/>
      <c r="N60" s="152"/>
      <c r="O60" s="152"/>
    </row>
    <row r="61" spans="1:15" customFormat="1" ht="15.6" customHeight="1">
      <c r="A61" s="1" t="s">
        <v>14</v>
      </c>
      <c r="B61" s="1" t="s">
        <v>75</v>
      </c>
      <c r="C61" s="1" t="s">
        <v>75</v>
      </c>
      <c r="D61" s="188">
        <v>74.445000000000007</v>
      </c>
      <c r="E61" s="188">
        <v>71.949999999999989</v>
      </c>
      <c r="F61" s="69">
        <f>E61*Deflators!$A$1</f>
        <v>70.380560269487091</v>
      </c>
      <c r="G61" s="181">
        <f t="shared" si="0"/>
        <v>-4.0644397305129161</v>
      </c>
      <c r="H61" s="182">
        <f t="shared" si="1"/>
        <v>-5.4596544167008071E-2</v>
      </c>
      <c r="I61" s="130"/>
      <c r="J61" s="152"/>
      <c r="K61" s="152"/>
      <c r="L61" s="152"/>
      <c r="M61" s="152"/>
      <c r="N61" s="152"/>
      <c r="O61" s="152"/>
    </row>
    <row r="62" spans="1:15" customFormat="1" ht="15.6" customHeight="1">
      <c r="A62" s="1" t="s">
        <v>14</v>
      </c>
      <c r="B62" s="1" t="s">
        <v>76</v>
      </c>
      <c r="C62" s="1" t="s">
        <v>232</v>
      </c>
      <c r="D62" s="183">
        <v>0</v>
      </c>
      <c r="E62" s="183">
        <v>5.4729999999999999</v>
      </c>
      <c r="F62" s="69">
        <f>E62*Deflators!$A$1</f>
        <v>5.3536178784559123</v>
      </c>
      <c r="G62" s="181">
        <f t="shared" si="0"/>
        <v>5.3536178784559123</v>
      </c>
      <c r="H62" s="182" t="str">
        <f t="shared" si="1"/>
        <v>-</v>
      </c>
      <c r="I62" s="130"/>
      <c r="J62" s="152"/>
      <c r="K62" s="152"/>
      <c r="L62" s="152"/>
      <c r="M62" s="152"/>
      <c r="N62" s="152"/>
      <c r="O62" s="152"/>
    </row>
    <row r="63" spans="1:15" customFormat="1" ht="15.6" customHeight="1">
      <c r="A63" s="1" t="s">
        <v>14</v>
      </c>
      <c r="B63" s="1" t="s">
        <v>76</v>
      </c>
      <c r="C63" s="1" t="s">
        <v>233</v>
      </c>
      <c r="D63" s="183">
        <v>173.45099999999999</v>
      </c>
      <c r="E63" s="183">
        <v>31.54</v>
      </c>
      <c r="F63" s="69">
        <f>E63*Deflators!$A$1</f>
        <v>30.852020443358207</v>
      </c>
      <c r="G63" s="181">
        <f t="shared" si="0"/>
        <v>-142.59897955664178</v>
      </c>
      <c r="H63" s="182">
        <f t="shared" si="1"/>
        <v>-0.82212832186981788</v>
      </c>
      <c r="I63" s="138"/>
      <c r="J63" s="159"/>
      <c r="K63" s="159"/>
      <c r="L63" s="159"/>
      <c r="M63" s="159"/>
      <c r="N63" s="159"/>
      <c r="O63" s="159"/>
    </row>
    <row r="64" spans="1:15" customFormat="1" ht="15.6" customHeight="1">
      <c r="A64" s="1" t="s">
        <v>14</v>
      </c>
      <c r="B64" s="1" t="s">
        <v>76</v>
      </c>
      <c r="C64" s="1" t="s">
        <v>234</v>
      </c>
      <c r="D64" s="109">
        <v>323.56800000000004</v>
      </c>
      <c r="E64" s="109">
        <v>475.755</v>
      </c>
      <c r="F64" s="69">
        <f>E64*Deflators!$A$1</f>
        <v>465.37739334273573</v>
      </c>
      <c r="G64" s="181">
        <f t="shared" si="0"/>
        <v>141.80939334273569</v>
      </c>
      <c r="H64" s="182">
        <f t="shared" si="1"/>
        <v>0.43826766967912673</v>
      </c>
      <c r="I64" s="138"/>
      <c r="J64" s="159"/>
      <c r="K64" s="159"/>
      <c r="L64" s="159"/>
      <c r="M64" s="159"/>
      <c r="N64" s="159"/>
      <c r="O64" s="159"/>
    </row>
    <row r="65" spans="1:15" customFormat="1" ht="15.6" customHeight="1">
      <c r="A65" s="1" t="s">
        <v>14</v>
      </c>
      <c r="B65" s="1" t="s">
        <v>77</v>
      </c>
      <c r="C65" s="1" t="s">
        <v>235</v>
      </c>
      <c r="D65" s="109">
        <v>0</v>
      </c>
      <c r="E65" s="109">
        <v>35.5</v>
      </c>
      <c r="F65" s="69">
        <f>E65*Deflators!$A$1</f>
        <v>34.725641272644779</v>
      </c>
      <c r="G65" s="181">
        <f t="shared" si="0"/>
        <v>34.725641272644779</v>
      </c>
      <c r="H65" s="182" t="str">
        <f t="shared" si="1"/>
        <v>-</v>
      </c>
      <c r="I65" s="138"/>
      <c r="J65" s="159"/>
      <c r="K65" s="159"/>
      <c r="L65" s="159"/>
      <c r="M65" s="159"/>
      <c r="N65" s="159"/>
      <c r="O65" s="159"/>
    </row>
    <row r="66" spans="1:15" customFormat="1" ht="15.6" customHeight="1">
      <c r="A66" s="1" t="s">
        <v>14</v>
      </c>
      <c r="B66" s="1" t="s">
        <v>77</v>
      </c>
      <c r="C66" s="1" t="s">
        <v>236</v>
      </c>
      <c r="D66" s="183">
        <v>520.70000000000005</v>
      </c>
      <c r="E66" s="183">
        <v>555.29999999999995</v>
      </c>
      <c r="F66" s="69">
        <f>E66*Deflators!$A$1</f>
        <v>543.18728447041258</v>
      </c>
      <c r="G66" s="181">
        <f t="shared" si="0"/>
        <v>22.487284470412533</v>
      </c>
      <c r="H66" s="182">
        <f t="shared" si="1"/>
        <v>4.3186641963534722E-2</v>
      </c>
      <c r="I66" s="138"/>
      <c r="J66" s="159"/>
      <c r="K66" s="159"/>
      <c r="L66" s="159"/>
      <c r="M66" s="159"/>
      <c r="N66" s="159"/>
      <c r="O66" s="159"/>
    </row>
    <row r="67" spans="1:15" customFormat="1" ht="15.6" customHeight="1">
      <c r="A67" s="1" t="s">
        <v>14</v>
      </c>
      <c r="B67" s="1" t="s">
        <v>77</v>
      </c>
      <c r="C67" s="1" t="s">
        <v>237</v>
      </c>
      <c r="D67" s="183">
        <v>3604.6</v>
      </c>
      <c r="E67" s="183">
        <v>3845.5</v>
      </c>
      <c r="F67" s="69">
        <f>E67*Deflators!$A$1</f>
        <v>3761.6184088438172</v>
      </c>
      <c r="G67" s="181">
        <f t="shared" si="0"/>
        <v>157.01840884381727</v>
      </c>
      <c r="H67" s="182">
        <f t="shared" si="1"/>
        <v>4.3560563958224843E-2</v>
      </c>
      <c r="I67" s="130"/>
      <c r="J67" s="152"/>
      <c r="K67" s="152"/>
      <c r="L67" s="152"/>
      <c r="M67" s="152"/>
      <c r="N67" s="152"/>
      <c r="O67" s="152"/>
    </row>
    <row r="68" spans="1:15" customFormat="1" ht="15.6" customHeight="1">
      <c r="A68" s="1" t="s">
        <v>14</v>
      </c>
      <c r="B68" s="1" t="s">
        <v>77</v>
      </c>
      <c r="C68" s="1" t="s">
        <v>238</v>
      </c>
      <c r="D68" s="183">
        <v>833.6</v>
      </c>
      <c r="E68" s="183">
        <v>926.7</v>
      </c>
      <c r="F68" s="69">
        <f>E68*Deflators!$A$1</f>
        <v>906.4859652777443</v>
      </c>
      <c r="G68" s="181">
        <f t="shared" si="0"/>
        <v>72.885965277744276</v>
      </c>
      <c r="H68" s="182">
        <f t="shared" si="1"/>
        <v>8.7435179075988814E-2</v>
      </c>
      <c r="I68" s="130"/>
      <c r="J68" s="152"/>
      <c r="K68" s="152"/>
      <c r="L68" s="152"/>
      <c r="M68" s="152"/>
      <c r="N68" s="152"/>
      <c r="O68" s="152"/>
    </row>
    <row r="69" spans="1:15" customFormat="1" ht="15.6" customHeight="1">
      <c r="A69" s="1" t="s">
        <v>14</v>
      </c>
      <c r="B69" s="1" t="s">
        <v>77</v>
      </c>
      <c r="C69" s="1" t="s">
        <v>239</v>
      </c>
      <c r="D69" s="109">
        <v>393.9</v>
      </c>
      <c r="E69" s="109">
        <v>375.4</v>
      </c>
      <c r="F69" s="69">
        <f>E69*Deflators!$A$1</f>
        <v>367.21142911974226</v>
      </c>
      <c r="G69" s="181">
        <f t="shared" si="0"/>
        <v>-26.688570880257714</v>
      </c>
      <c r="H69" s="182">
        <f t="shared" si="1"/>
        <v>-6.7754686164655284E-2</v>
      </c>
      <c r="I69" s="138"/>
      <c r="J69" s="159"/>
      <c r="K69" s="159"/>
      <c r="L69" s="152"/>
      <c r="M69" s="152"/>
      <c r="N69" s="152"/>
      <c r="O69" s="159"/>
    </row>
    <row r="70" spans="1:15" customFormat="1" ht="15.6" customHeight="1">
      <c r="A70" s="1" t="s">
        <v>14</v>
      </c>
      <c r="B70" s="1" t="s">
        <v>77</v>
      </c>
      <c r="C70" s="1" t="s">
        <v>240</v>
      </c>
      <c r="D70" s="183">
        <v>617.70000000000005</v>
      </c>
      <c r="E70" s="183">
        <v>628.9</v>
      </c>
      <c r="F70" s="69">
        <f>E70*Deflators!$A$1</f>
        <v>615.18185341876904</v>
      </c>
      <c r="G70" s="181">
        <f t="shared" ref="G70:G131" si="2">F70-D70</f>
        <v>-2.518146581231008</v>
      </c>
      <c r="H70" s="182">
        <f t="shared" ref="H70:H131" si="3">IFERROR(G70/D70, "-")</f>
        <v>-4.0766497996292828E-3</v>
      </c>
      <c r="I70" s="130"/>
      <c r="J70" s="152"/>
      <c r="K70" s="152"/>
      <c r="L70" s="152"/>
      <c r="M70" s="152"/>
      <c r="N70" s="152"/>
      <c r="O70" s="152"/>
    </row>
    <row r="71" spans="1:15" customFormat="1" ht="15.6" customHeight="1">
      <c r="A71" s="1" t="s">
        <v>14</v>
      </c>
      <c r="B71" s="1" t="s">
        <v>77</v>
      </c>
      <c r="C71" s="1" t="s">
        <v>241</v>
      </c>
      <c r="D71" s="183">
        <v>83.4</v>
      </c>
      <c r="E71" s="183">
        <v>81</v>
      </c>
      <c r="F71" s="69">
        <f>E71*Deflators!$A$1</f>
        <v>79.23315332631627</v>
      </c>
      <c r="G71" s="181">
        <f t="shared" si="2"/>
        <v>-4.166846673683736</v>
      </c>
      <c r="H71" s="182">
        <f t="shared" si="3"/>
        <v>-4.9962190331939278E-2</v>
      </c>
      <c r="I71" s="130"/>
      <c r="J71" s="152"/>
      <c r="K71" s="152"/>
      <c r="L71" s="152"/>
      <c r="M71" s="152"/>
      <c r="N71" s="152"/>
      <c r="O71" s="152"/>
    </row>
    <row r="72" spans="1:15" customFormat="1" ht="15.6" customHeight="1">
      <c r="A72" s="1" t="s">
        <v>14</v>
      </c>
      <c r="B72" s="1" t="s">
        <v>77</v>
      </c>
      <c r="C72" s="1" t="s">
        <v>242</v>
      </c>
      <c r="D72" s="183">
        <v>4.4000000000000004</v>
      </c>
      <c r="E72" s="183">
        <v>4</v>
      </c>
      <c r="F72" s="69">
        <f>E72*Deflators!$A$1</f>
        <v>3.9127483124106797</v>
      </c>
      <c r="G72" s="181">
        <f t="shared" si="2"/>
        <v>-0.48725168758932069</v>
      </c>
      <c r="H72" s="182">
        <f t="shared" si="3"/>
        <v>-0.11073901990666378</v>
      </c>
      <c r="I72" s="130"/>
      <c r="J72" s="152"/>
      <c r="K72" s="152"/>
      <c r="L72" s="152"/>
      <c r="M72" s="152"/>
      <c r="N72" s="152"/>
      <c r="O72" s="152"/>
    </row>
    <row r="73" spans="1:15" customFormat="1" ht="15.6" customHeight="1">
      <c r="A73" s="1" t="s">
        <v>14</v>
      </c>
      <c r="B73" s="1" t="s">
        <v>77</v>
      </c>
      <c r="C73" s="1" t="s">
        <v>243</v>
      </c>
      <c r="D73" s="183">
        <v>21.4</v>
      </c>
      <c r="E73" s="183">
        <v>20.5</v>
      </c>
      <c r="F73" s="69">
        <f>E73*Deflators!$A$1</f>
        <v>20.052835101104733</v>
      </c>
      <c r="G73" s="181">
        <f t="shared" si="2"/>
        <v>-1.3471648988952651</v>
      </c>
      <c r="H73" s="182">
        <f t="shared" si="3"/>
        <v>-6.2951630789498378E-2</v>
      </c>
      <c r="I73" s="137"/>
      <c r="J73" s="158"/>
      <c r="K73" s="158"/>
      <c r="L73" s="158"/>
      <c r="M73" s="158"/>
      <c r="N73" s="158"/>
      <c r="O73" s="158"/>
    </row>
    <row r="74" spans="1:15" customFormat="1" ht="15.6" customHeight="1">
      <c r="A74" s="1" t="s">
        <v>14</v>
      </c>
      <c r="B74" s="1" t="s">
        <v>77</v>
      </c>
      <c r="C74" s="1" t="s">
        <v>244</v>
      </c>
      <c r="D74" s="109">
        <v>19.3</v>
      </c>
      <c r="E74" s="109">
        <v>18.7</v>
      </c>
      <c r="F74" s="69">
        <f>E74*Deflators!$A$1</f>
        <v>18.292098360519926</v>
      </c>
      <c r="G74" s="181">
        <f t="shared" si="2"/>
        <v>-1.0079016394800746</v>
      </c>
      <c r="H74" s="182">
        <f t="shared" si="3"/>
        <v>-5.222288287461526E-2</v>
      </c>
      <c r="I74" s="133"/>
      <c r="J74" s="148"/>
      <c r="K74" s="148"/>
      <c r="L74" s="148"/>
      <c r="M74" s="148"/>
      <c r="N74" s="148"/>
      <c r="O74" s="148"/>
    </row>
    <row r="75" spans="1:15" customFormat="1" ht="15.6" customHeight="1">
      <c r="A75" s="1" t="s">
        <v>14</v>
      </c>
      <c r="B75" s="1" t="s">
        <v>77</v>
      </c>
      <c r="C75" s="1" t="s">
        <v>245</v>
      </c>
      <c r="D75" s="183">
        <v>13.9</v>
      </c>
      <c r="E75" s="183">
        <v>13.7</v>
      </c>
      <c r="F75" s="69">
        <f>E75*Deflators!$A$1</f>
        <v>13.401162970006578</v>
      </c>
      <c r="G75" s="181">
        <f t="shared" si="2"/>
        <v>-0.49883702999342283</v>
      </c>
      <c r="H75" s="182">
        <f t="shared" si="3"/>
        <v>-3.5887556114634733E-2</v>
      </c>
      <c r="I75" s="130"/>
      <c r="J75" s="152"/>
      <c r="K75" s="152"/>
      <c r="L75" s="152"/>
      <c r="M75" s="152"/>
      <c r="N75" s="152"/>
      <c r="O75" s="152"/>
    </row>
    <row r="76" spans="1:15" customFormat="1" ht="15.6" customHeight="1">
      <c r="A76" s="1" t="s">
        <v>14</v>
      </c>
      <c r="B76" s="1" t="s">
        <v>77</v>
      </c>
      <c r="C76" s="1" t="s">
        <v>246</v>
      </c>
      <c r="D76" s="183">
        <v>0.3</v>
      </c>
      <c r="E76" s="183">
        <v>0.2</v>
      </c>
      <c r="F76" s="69">
        <f>E76*Deflators!$A$1</f>
        <v>0.19563741562053399</v>
      </c>
      <c r="G76" s="181">
        <f t="shared" si="2"/>
        <v>-0.10436258437946599</v>
      </c>
      <c r="H76" s="182">
        <f t="shared" si="3"/>
        <v>-0.34787528126488665</v>
      </c>
      <c r="I76" s="135"/>
      <c r="J76" s="156"/>
      <c r="K76" s="156"/>
      <c r="L76" s="156"/>
      <c r="M76" s="156"/>
      <c r="N76" s="156"/>
      <c r="O76" s="156"/>
    </row>
    <row r="77" spans="1:15" customFormat="1" ht="15.6" customHeight="1">
      <c r="A77" s="1" t="s">
        <v>14</v>
      </c>
      <c r="B77" s="1" t="s">
        <v>77</v>
      </c>
      <c r="C77" s="1" t="s">
        <v>247</v>
      </c>
      <c r="D77" s="109">
        <v>1.6</v>
      </c>
      <c r="E77" s="109">
        <v>2.2000000000000002</v>
      </c>
      <c r="F77" s="69">
        <f>E77*Deflators!$A$1</f>
        <v>2.1520115718258741</v>
      </c>
      <c r="G77" s="181">
        <f t="shared" si="2"/>
        <v>0.55201157182587401</v>
      </c>
      <c r="H77" s="182">
        <f t="shared" si="3"/>
        <v>0.34500723239117126</v>
      </c>
      <c r="I77" s="135"/>
      <c r="J77" s="156"/>
      <c r="K77" s="156"/>
      <c r="L77" s="156"/>
      <c r="M77" s="156"/>
      <c r="N77" s="156"/>
      <c r="O77" s="156"/>
    </row>
    <row r="78" spans="1:15" customFormat="1" ht="15.6" customHeight="1">
      <c r="A78" s="1" t="s">
        <v>14</v>
      </c>
      <c r="B78" s="1" t="s">
        <v>77</v>
      </c>
      <c r="C78" s="1" t="s">
        <v>248</v>
      </c>
      <c r="D78" s="142">
        <v>11.9</v>
      </c>
      <c r="E78" s="142">
        <v>12.8</v>
      </c>
      <c r="F78" s="69">
        <f>E78*Deflators!$A$1</f>
        <v>12.520794599714176</v>
      </c>
      <c r="G78" s="181">
        <f t="shared" si="2"/>
        <v>0.62079459971417528</v>
      </c>
      <c r="H78" s="182">
        <f t="shared" si="3"/>
        <v>5.2167613421359268E-2</v>
      </c>
      <c r="I78" s="130"/>
      <c r="J78" s="152"/>
      <c r="K78" s="152"/>
      <c r="L78" s="152"/>
      <c r="M78" s="152"/>
      <c r="N78" s="152"/>
      <c r="O78" s="152"/>
    </row>
    <row r="79" spans="1:15" customFormat="1" ht="15.6" customHeight="1">
      <c r="A79" s="1" t="s">
        <v>14</v>
      </c>
      <c r="B79" s="1" t="s">
        <v>77</v>
      </c>
      <c r="C79" s="1" t="s">
        <v>249</v>
      </c>
      <c r="D79" s="109">
        <v>471</v>
      </c>
      <c r="E79" s="109">
        <v>484.8</v>
      </c>
      <c r="F79" s="69">
        <f>E79*Deflators!$A$1</f>
        <v>474.22509546417439</v>
      </c>
      <c r="G79" s="181">
        <f t="shared" si="2"/>
        <v>3.2250954641743874</v>
      </c>
      <c r="H79" s="182">
        <f t="shared" si="3"/>
        <v>6.8473364419838374E-3</v>
      </c>
      <c r="I79" s="135"/>
      <c r="J79" s="156"/>
      <c r="K79" s="156"/>
      <c r="L79" s="156"/>
      <c r="M79" s="156"/>
      <c r="N79" s="156"/>
      <c r="O79" s="156"/>
    </row>
    <row r="80" spans="1:15" customFormat="1" ht="15.6" customHeight="1">
      <c r="A80" s="1" t="s">
        <v>14</v>
      </c>
      <c r="B80" s="1" t="s">
        <v>77</v>
      </c>
      <c r="C80" s="1" t="s">
        <v>250</v>
      </c>
      <c r="D80" s="183">
        <v>151</v>
      </c>
      <c r="E80" s="183">
        <v>195.4</v>
      </c>
      <c r="F80" s="69">
        <f>E80*Deflators!$A$1</f>
        <v>191.13775506126171</v>
      </c>
      <c r="G80" s="181">
        <f t="shared" si="2"/>
        <v>40.137755061261714</v>
      </c>
      <c r="H80" s="182">
        <f t="shared" si="3"/>
        <v>0.26581294742557426</v>
      </c>
      <c r="I80" s="130"/>
      <c r="J80" s="152"/>
      <c r="K80" s="152"/>
      <c r="L80" s="152"/>
      <c r="M80" s="152"/>
      <c r="N80" s="152"/>
      <c r="O80" s="152"/>
    </row>
    <row r="81" spans="1:15" customFormat="1" ht="15.6" customHeight="1">
      <c r="A81" s="1" t="s">
        <v>14</v>
      </c>
      <c r="B81" s="1" t="s">
        <v>77</v>
      </c>
      <c r="C81" s="1" t="s">
        <v>251</v>
      </c>
      <c r="D81" s="109">
        <v>11.3</v>
      </c>
      <c r="E81" s="109">
        <v>0</v>
      </c>
      <c r="F81" s="69">
        <f>E81*Deflators!$A$1</f>
        <v>0</v>
      </c>
      <c r="G81" s="181">
        <f t="shared" si="2"/>
        <v>-11.3</v>
      </c>
      <c r="H81" s="182">
        <f t="shared" si="3"/>
        <v>-1</v>
      </c>
      <c r="I81" s="130"/>
      <c r="J81" s="152"/>
      <c r="K81" s="152"/>
      <c r="L81" s="152"/>
      <c r="M81" s="152"/>
      <c r="N81" s="152"/>
      <c r="O81" s="152"/>
    </row>
    <row r="82" spans="1:15" customFormat="1" ht="15.6" customHeight="1">
      <c r="A82" s="66" t="s">
        <v>14</v>
      </c>
      <c r="B82" s="66" t="s">
        <v>77</v>
      </c>
      <c r="C82" s="66" t="s">
        <v>252</v>
      </c>
      <c r="D82" s="110">
        <v>28.3</v>
      </c>
      <c r="E82" s="110">
        <v>30.2</v>
      </c>
      <c r="F82" s="165">
        <f>E82*Deflators!$A$1</f>
        <v>29.54124975870063</v>
      </c>
      <c r="G82" s="184">
        <f t="shared" si="2"/>
        <v>1.2412497587006293</v>
      </c>
      <c r="H82" s="185">
        <f t="shared" si="3"/>
        <v>4.386041550178902E-2</v>
      </c>
      <c r="I82" s="131"/>
      <c r="J82" s="153"/>
      <c r="K82" s="153"/>
      <c r="L82" s="153"/>
      <c r="M82" s="153"/>
      <c r="N82" s="153"/>
      <c r="O82" s="153"/>
    </row>
    <row r="83" spans="1:15" customFormat="1" ht="24.75" customHeight="1">
      <c r="A83" s="1" t="s">
        <v>15</v>
      </c>
      <c r="B83" s="1" t="s">
        <v>85</v>
      </c>
      <c r="C83" s="1" t="s">
        <v>253</v>
      </c>
      <c r="D83" s="109">
        <v>6.5210000000000008</v>
      </c>
      <c r="E83" s="109">
        <v>6.2490000000000006</v>
      </c>
      <c r="F83" s="69">
        <f>E83*Deflators!$A$1</f>
        <v>6.1126910510635852</v>
      </c>
      <c r="G83" s="181">
        <f t="shared" si="2"/>
        <v>-0.40830894893641556</v>
      </c>
      <c r="H83" s="182">
        <f t="shared" si="3"/>
        <v>-6.2614468476677732E-2</v>
      </c>
      <c r="I83" s="130"/>
      <c r="J83" s="152"/>
      <c r="K83" s="152"/>
      <c r="L83" s="152"/>
      <c r="M83" s="152"/>
      <c r="N83" s="152"/>
      <c r="O83" s="152"/>
    </row>
    <row r="84" spans="1:15" customFormat="1" ht="15.6" customHeight="1">
      <c r="A84" s="1" t="s">
        <v>15</v>
      </c>
      <c r="B84" s="1" t="s">
        <v>85</v>
      </c>
      <c r="C84" s="1" t="s">
        <v>254</v>
      </c>
      <c r="D84" s="183">
        <v>83.015000000000001</v>
      </c>
      <c r="E84" s="183">
        <v>190.66699999999997</v>
      </c>
      <c r="F84" s="69">
        <f>E84*Deflators!$A$1</f>
        <v>186.50799562060175</v>
      </c>
      <c r="G84" s="181">
        <f t="shared" si="2"/>
        <v>103.49299562060175</v>
      </c>
      <c r="H84" s="182">
        <f t="shared" si="3"/>
        <v>1.246678258394287</v>
      </c>
      <c r="I84" s="130"/>
      <c r="J84" s="152"/>
      <c r="K84" s="152"/>
      <c r="L84" s="152"/>
      <c r="M84" s="152"/>
      <c r="N84" s="152"/>
      <c r="O84" s="152"/>
    </row>
    <row r="85" spans="1:15" customFormat="1" ht="15.6" customHeight="1">
      <c r="A85" s="1" t="s">
        <v>15</v>
      </c>
      <c r="B85" s="1" t="s">
        <v>85</v>
      </c>
      <c r="C85" s="1" t="s">
        <v>255</v>
      </c>
      <c r="D85" s="183">
        <v>336.53900000000004</v>
      </c>
      <c r="E85" s="183">
        <v>333.67500000000001</v>
      </c>
      <c r="F85" s="69">
        <f>E85*Deflators!$A$1</f>
        <v>326.3965732859084</v>
      </c>
      <c r="G85" s="181">
        <f t="shared" si="2"/>
        <v>-10.142426714091641</v>
      </c>
      <c r="H85" s="182">
        <f t="shared" si="3"/>
        <v>-3.0137448301955017E-2</v>
      </c>
      <c r="I85" s="141"/>
      <c r="J85" s="162"/>
      <c r="K85" s="162"/>
      <c r="L85" s="162"/>
      <c r="M85" s="162"/>
      <c r="N85" s="162"/>
      <c r="O85" s="162"/>
    </row>
    <row r="86" spans="1:15" customFormat="1" ht="15.6" customHeight="1">
      <c r="A86" s="1" t="s">
        <v>15</v>
      </c>
      <c r="B86" s="1" t="s">
        <v>86</v>
      </c>
      <c r="C86" t="s">
        <v>256</v>
      </c>
      <c r="D86" s="183">
        <v>11.176</v>
      </c>
      <c r="E86" s="183">
        <v>31.876000000000001</v>
      </c>
      <c r="F86" s="69">
        <f>E86*Deflators!$A$1</f>
        <v>31.180691301600707</v>
      </c>
      <c r="G86" s="181">
        <f t="shared" si="2"/>
        <v>20.004691301600708</v>
      </c>
      <c r="H86" s="182">
        <f t="shared" si="3"/>
        <v>1.7899687993558258</v>
      </c>
      <c r="I86" s="1"/>
    </row>
    <row r="87" spans="1:15" customFormat="1" ht="15.6" customHeight="1">
      <c r="A87" s="1" t="s">
        <v>15</v>
      </c>
      <c r="B87" s="1" t="s">
        <v>86</v>
      </c>
      <c r="C87" s="1" t="s">
        <v>86</v>
      </c>
      <c r="D87" s="109">
        <v>87.727999999999994</v>
      </c>
      <c r="E87" s="109">
        <v>44.917000000000002</v>
      </c>
      <c r="F87" s="69">
        <f>E87*Deflators!$A$1</f>
        <v>43.93722898713763</v>
      </c>
      <c r="G87" s="181">
        <f t="shared" si="2"/>
        <v>-43.790771012862365</v>
      </c>
      <c r="H87" s="182">
        <f t="shared" si="3"/>
        <v>-0.49916527235161373</v>
      </c>
      <c r="I87" s="1"/>
    </row>
    <row r="88" spans="1:15" customFormat="1" ht="15.6" customHeight="1">
      <c r="A88" s="1" t="s">
        <v>15</v>
      </c>
      <c r="B88" s="1" t="s">
        <v>86</v>
      </c>
      <c r="C88" s="1" t="s">
        <v>257</v>
      </c>
      <c r="D88" s="183">
        <v>0</v>
      </c>
      <c r="E88" s="183">
        <v>13.370000000000001</v>
      </c>
      <c r="F88" s="69">
        <f>E88*Deflators!$A$1</f>
        <v>13.078361234232698</v>
      </c>
      <c r="G88" s="181">
        <f t="shared" si="2"/>
        <v>13.078361234232698</v>
      </c>
      <c r="H88" s="182" t="str">
        <f t="shared" si="3"/>
        <v>-</v>
      </c>
      <c r="I88" s="1"/>
    </row>
    <row r="89" spans="1:15" customFormat="1" ht="15.6" customHeight="1">
      <c r="A89" s="1" t="s">
        <v>15</v>
      </c>
      <c r="B89" s="1" t="s">
        <v>87</v>
      </c>
      <c r="C89" s="1" t="s">
        <v>87</v>
      </c>
      <c r="D89" s="183">
        <v>36.273000000000003</v>
      </c>
      <c r="E89" s="183">
        <v>19.968000000000004</v>
      </c>
      <c r="F89" s="69">
        <f>E89*Deflators!$A$1</f>
        <v>19.532439575554115</v>
      </c>
      <c r="G89" s="181">
        <f t="shared" si="2"/>
        <v>-16.740560424445889</v>
      </c>
      <c r="H89" s="182">
        <f t="shared" si="3"/>
        <v>-0.46151573965334786</v>
      </c>
      <c r="I89" s="1"/>
    </row>
    <row r="90" spans="1:15" customFormat="1" ht="15.6" customHeight="1">
      <c r="A90" s="1" t="s">
        <v>15</v>
      </c>
      <c r="B90" s="1" t="s">
        <v>258</v>
      </c>
      <c r="C90" s="1" t="s">
        <v>259</v>
      </c>
      <c r="D90" s="183">
        <v>84.796999999999983</v>
      </c>
      <c r="E90" s="183">
        <v>61.231699999999989</v>
      </c>
      <c r="F90" s="69">
        <f>E90*Deflators!$A$1</f>
        <v>59.896057710259242</v>
      </c>
      <c r="G90" s="181">
        <f t="shared" si="2"/>
        <v>-24.90094228974074</v>
      </c>
      <c r="H90" s="182">
        <f t="shared" si="3"/>
        <v>-0.29365357606685077</v>
      </c>
      <c r="I90" s="1"/>
    </row>
    <row r="91" spans="1:15" customFormat="1" ht="15.6" customHeight="1">
      <c r="A91" s="1" t="s">
        <v>15</v>
      </c>
      <c r="B91" s="1" t="s">
        <v>258</v>
      </c>
      <c r="C91" s="1" t="s">
        <v>260</v>
      </c>
      <c r="D91" s="109">
        <v>28.934999999999999</v>
      </c>
      <c r="E91" s="109">
        <v>29.246000000000002</v>
      </c>
      <c r="F91" s="69">
        <f>E91*Deflators!$A$1</f>
        <v>28.608059286190688</v>
      </c>
      <c r="G91" s="181">
        <f t="shared" si="2"/>
        <v>-0.32694071380931078</v>
      </c>
      <c r="H91" s="182">
        <f t="shared" si="3"/>
        <v>-1.1299143383767437E-2</v>
      </c>
      <c r="I91" s="1"/>
    </row>
    <row r="92" spans="1:15" customFormat="1" ht="15.6" customHeight="1">
      <c r="A92" s="1" t="s">
        <v>15</v>
      </c>
      <c r="B92" s="1" t="s">
        <v>258</v>
      </c>
      <c r="C92" s="1" t="s">
        <v>261</v>
      </c>
      <c r="D92" s="109">
        <v>29.838000000000001</v>
      </c>
      <c r="E92" s="109">
        <v>21.661999999999999</v>
      </c>
      <c r="F92" s="69">
        <f>E92*Deflators!$A$1</f>
        <v>21.189488485860036</v>
      </c>
      <c r="G92" s="181">
        <f t="shared" si="2"/>
        <v>-8.6485115141399653</v>
      </c>
      <c r="H92" s="182">
        <f t="shared" si="3"/>
        <v>-0.28984890120450313</v>
      </c>
      <c r="I92" s="1"/>
    </row>
    <row r="93" spans="1:15" customFormat="1" ht="15.6" customHeight="1">
      <c r="A93" s="1" t="s">
        <v>15</v>
      </c>
      <c r="B93" s="1" t="s">
        <v>258</v>
      </c>
      <c r="C93" s="1" t="s">
        <v>262</v>
      </c>
      <c r="D93" s="183">
        <v>27.260999999999999</v>
      </c>
      <c r="E93" s="183">
        <v>62.895999999999994</v>
      </c>
      <c r="F93" s="69">
        <f>E93*Deflators!$A$1</f>
        <v>61.524054464345518</v>
      </c>
      <c r="G93" s="181">
        <f t="shared" si="2"/>
        <v>34.263054464345515</v>
      </c>
      <c r="H93" s="182">
        <f t="shared" si="3"/>
        <v>1.2568524435767403</v>
      </c>
      <c r="I93" s="1"/>
    </row>
    <row r="94" spans="1:15" customFormat="1" ht="15.6" customHeight="1">
      <c r="A94" s="1" t="s">
        <v>15</v>
      </c>
      <c r="B94" s="1" t="s">
        <v>258</v>
      </c>
      <c r="C94" s="1" t="s">
        <v>263</v>
      </c>
      <c r="D94" s="183">
        <v>23.971999999999998</v>
      </c>
      <c r="E94" s="183">
        <v>83.013000000000005</v>
      </c>
      <c r="F94" s="69">
        <f>E94*Deflators!$A$1</f>
        <v>81.202243914536936</v>
      </c>
      <c r="G94" s="181">
        <f t="shared" si="2"/>
        <v>57.230243914536942</v>
      </c>
      <c r="H94" s="182">
        <f t="shared" si="3"/>
        <v>2.3873787716726578</v>
      </c>
      <c r="I94" s="1"/>
    </row>
    <row r="95" spans="1:15" customFormat="1" ht="15.6" customHeight="1">
      <c r="A95" s="1" t="s">
        <v>15</v>
      </c>
      <c r="B95" s="1" t="s">
        <v>258</v>
      </c>
      <c r="C95" s="1" t="s">
        <v>264</v>
      </c>
      <c r="D95" s="183">
        <v>34.761000000000003</v>
      </c>
      <c r="E95" s="183">
        <v>101.214</v>
      </c>
      <c r="F95" s="69">
        <f>E95*Deflators!$A$1</f>
        <v>99.006226923083631</v>
      </c>
      <c r="G95" s="181">
        <f t="shared" si="2"/>
        <v>64.245226923083635</v>
      </c>
      <c r="H95" s="182">
        <f t="shared" si="3"/>
        <v>1.8481984673364871</v>
      </c>
      <c r="I95" s="1"/>
    </row>
    <row r="96" spans="1:15" customFormat="1" ht="15.6" customHeight="1">
      <c r="A96" s="1" t="s">
        <v>15</v>
      </c>
      <c r="B96" s="1" t="s">
        <v>265</v>
      </c>
      <c r="C96" s="1" t="s">
        <v>266</v>
      </c>
      <c r="D96" s="183">
        <v>310.07499999999999</v>
      </c>
      <c r="E96" s="183">
        <v>287.80900000000003</v>
      </c>
      <c r="F96" s="69">
        <f>E96*Deflators!$A$1</f>
        <v>281.53104476165134</v>
      </c>
      <c r="G96" s="181">
        <f t="shared" si="2"/>
        <v>-28.543955238348644</v>
      </c>
      <c r="H96" s="182">
        <f t="shared" si="3"/>
        <v>-9.2055003590578555E-2</v>
      </c>
      <c r="I96" s="1"/>
    </row>
    <row r="97" spans="1:9" customFormat="1" ht="15.6" customHeight="1">
      <c r="A97" s="1" t="s">
        <v>15</v>
      </c>
      <c r="B97" s="1" t="s">
        <v>265</v>
      </c>
      <c r="C97" s="1" t="s">
        <v>267</v>
      </c>
      <c r="D97" s="183">
        <v>5.4</v>
      </c>
      <c r="E97" s="183">
        <v>5.4</v>
      </c>
      <c r="F97" s="69">
        <f>E97*Deflators!$A$1</f>
        <v>5.2822102217544176</v>
      </c>
      <c r="G97" s="181">
        <f t="shared" si="2"/>
        <v>-0.11778977824558279</v>
      </c>
      <c r="H97" s="182">
        <f t="shared" si="3"/>
        <v>-2.1812921897330143E-2</v>
      </c>
      <c r="I97" s="1"/>
    </row>
    <row r="98" spans="1:9" customFormat="1" ht="15.6" customHeight="1">
      <c r="A98" s="1" t="s">
        <v>15</v>
      </c>
      <c r="B98" s="1" t="s">
        <v>265</v>
      </c>
      <c r="C98" s="1" t="s">
        <v>268</v>
      </c>
      <c r="D98" s="183">
        <v>3.3</v>
      </c>
      <c r="E98" s="183">
        <v>1.7</v>
      </c>
      <c r="F98" s="69">
        <f>E98*Deflators!$A$1</f>
        <v>1.6629180327745388</v>
      </c>
      <c r="G98" s="181">
        <f t="shared" si="2"/>
        <v>-1.6370819672254611</v>
      </c>
      <c r="H98" s="182">
        <f t="shared" si="3"/>
        <v>-0.49608544461377613</v>
      </c>
      <c r="I98" s="1"/>
    </row>
    <row r="99" spans="1:9" customFormat="1" ht="15.6" customHeight="1">
      <c r="A99" s="1" t="s">
        <v>15</v>
      </c>
      <c r="B99" s="1" t="s">
        <v>265</v>
      </c>
      <c r="C99" s="1" t="s">
        <v>269</v>
      </c>
      <c r="D99" s="183">
        <v>-396.65100000000001</v>
      </c>
      <c r="E99" s="183">
        <v>375</v>
      </c>
      <c r="F99" s="69">
        <f>E99*Deflators!$A$1</f>
        <v>366.82015428850121</v>
      </c>
      <c r="G99" s="181">
        <f t="shared" si="2"/>
        <v>763.47115428850122</v>
      </c>
      <c r="H99" s="182">
        <f t="shared" si="3"/>
        <v>-1.9247932169299995</v>
      </c>
      <c r="I99" s="1"/>
    </row>
    <row r="100" spans="1:9" customFormat="1" ht="15.6" customHeight="1">
      <c r="A100" s="1" t="s">
        <v>15</v>
      </c>
      <c r="B100" s="1" t="s">
        <v>265</v>
      </c>
      <c r="C100" s="1" t="s">
        <v>270</v>
      </c>
      <c r="D100" s="183">
        <v>18.581</v>
      </c>
      <c r="E100" s="183">
        <v>14.872999999999999</v>
      </c>
      <c r="F100" s="69">
        <f>E100*Deflators!$A$1</f>
        <v>14.548576412621008</v>
      </c>
      <c r="G100" s="181">
        <f t="shared" si="2"/>
        <v>-4.0324235873789913</v>
      </c>
      <c r="H100" s="182">
        <f t="shared" si="3"/>
        <v>-0.21701865278397242</v>
      </c>
      <c r="I100" s="1"/>
    </row>
    <row r="101" spans="1:9" customFormat="1" ht="15.6" customHeight="1">
      <c r="A101" s="1" t="s">
        <v>15</v>
      </c>
      <c r="B101" s="1" t="s">
        <v>265</v>
      </c>
      <c r="C101" s="1" t="s">
        <v>271</v>
      </c>
      <c r="D101" s="109">
        <v>6.9</v>
      </c>
      <c r="E101" s="109">
        <v>6.9</v>
      </c>
      <c r="F101" s="69">
        <f>E101*Deflators!$A$1</f>
        <v>6.7494908389084225</v>
      </c>
      <c r="G101" s="181">
        <f t="shared" si="2"/>
        <v>-0.15050916109157786</v>
      </c>
      <c r="H101" s="182">
        <f t="shared" si="3"/>
        <v>-2.1812921897330122E-2</v>
      </c>
      <c r="I101" s="1"/>
    </row>
    <row r="102" spans="1:9" customFormat="1" ht="15.6" customHeight="1">
      <c r="A102" s="1" t="s">
        <v>15</v>
      </c>
      <c r="B102" s="1" t="s">
        <v>265</v>
      </c>
      <c r="C102" s="1" t="s">
        <v>272</v>
      </c>
      <c r="D102" s="183">
        <v>975</v>
      </c>
      <c r="E102" s="183">
        <v>1020</v>
      </c>
      <c r="F102" s="69">
        <f>E102*Deflators!$A$1</f>
        <v>997.75081966472328</v>
      </c>
      <c r="G102" s="181">
        <f t="shared" si="2"/>
        <v>22.750819664723281</v>
      </c>
      <c r="H102" s="182">
        <f t="shared" si="3"/>
        <v>2.3334174015100802E-2</v>
      </c>
      <c r="I102" s="1"/>
    </row>
    <row r="103" spans="1:9" customFormat="1" ht="15.6" customHeight="1">
      <c r="A103" s="1" t="s">
        <v>15</v>
      </c>
      <c r="B103" s="1" t="s">
        <v>265</v>
      </c>
      <c r="C103" s="1" t="s">
        <v>273</v>
      </c>
      <c r="D103" s="183">
        <v>-360</v>
      </c>
      <c r="E103" s="183">
        <v>-374</v>
      </c>
      <c r="F103" s="69">
        <f>E103*Deflators!$A$1</f>
        <v>-365.84196721039854</v>
      </c>
      <c r="G103" s="181">
        <f t="shared" si="2"/>
        <v>-5.8419672103985363</v>
      </c>
      <c r="H103" s="182">
        <f t="shared" si="3"/>
        <v>1.622768669555149E-2</v>
      </c>
      <c r="I103" s="1"/>
    </row>
    <row r="104" spans="1:9" customFormat="1" ht="15.6" customHeight="1">
      <c r="A104" s="1" t="s">
        <v>15</v>
      </c>
      <c r="B104" s="1" t="s">
        <v>265</v>
      </c>
      <c r="C104" s="1" t="s">
        <v>274</v>
      </c>
      <c r="D104" s="183">
        <v>285.63299999999998</v>
      </c>
      <c r="E104" s="183">
        <v>246</v>
      </c>
      <c r="F104" s="69">
        <f>E104*Deflators!$A$1</f>
        <v>240.6340212132568</v>
      </c>
      <c r="G104" s="181">
        <f t="shared" si="2"/>
        <v>-44.99897878674318</v>
      </c>
      <c r="H104" s="182">
        <f t="shared" si="3"/>
        <v>-0.15754124623815591</v>
      </c>
      <c r="I104" s="1"/>
    </row>
    <row r="105" spans="1:9" customFormat="1" ht="15.6" customHeight="1">
      <c r="A105" s="1" t="s">
        <v>15</v>
      </c>
      <c r="B105" s="1" t="s">
        <v>265</v>
      </c>
      <c r="C105" s="1" t="s">
        <v>275</v>
      </c>
      <c r="D105" s="183">
        <v>-3.3</v>
      </c>
      <c r="E105" s="183">
        <v>-1.7</v>
      </c>
      <c r="F105" s="69">
        <f>E105*Deflators!$A$1</f>
        <v>-1.6629180327745388</v>
      </c>
      <c r="G105" s="181">
        <f t="shared" si="2"/>
        <v>1.6370819672254611</v>
      </c>
      <c r="H105" s="182">
        <f t="shared" si="3"/>
        <v>-0.49608544461377613</v>
      </c>
      <c r="I105" s="1"/>
    </row>
    <row r="106" spans="1:9" customFormat="1" ht="15.6" customHeight="1">
      <c r="A106" s="1" t="s">
        <v>15</v>
      </c>
      <c r="B106" s="1" t="s">
        <v>90</v>
      </c>
      <c r="C106" s="1" t="s">
        <v>276</v>
      </c>
      <c r="D106" s="183">
        <v>13.563000000000002</v>
      </c>
      <c r="E106" s="183">
        <v>7.9630000000000001</v>
      </c>
      <c r="F106" s="69">
        <f>E106*Deflators!$A$1</f>
        <v>7.7893037029315604</v>
      </c>
      <c r="G106" s="181">
        <f t="shared" si="2"/>
        <v>-5.773696297068442</v>
      </c>
      <c r="H106" s="182">
        <f t="shared" si="3"/>
        <v>-0.42569463223980247</v>
      </c>
      <c r="I106" s="1"/>
    </row>
    <row r="107" spans="1:9" customFormat="1" ht="15.6" customHeight="1">
      <c r="A107" s="1" t="s">
        <v>15</v>
      </c>
      <c r="B107" s="1" t="s">
        <v>90</v>
      </c>
      <c r="C107" s="1" t="s">
        <v>277</v>
      </c>
      <c r="D107" s="183">
        <v>852.10699999999997</v>
      </c>
      <c r="E107" s="183">
        <v>911.10799999999995</v>
      </c>
      <c r="F107" s="69">
        <f>E107*Deflators!$A$1</f>
        <v>891.23407235596733</v>
      </c>
      <c r="G107" s="181">
        <f t="shared" si="2"/>
        <v>39.127072355967357</v>
      </c>
      <c r="H107" s="182">
        <f t="shared" si="3"/>
        <v>4.591802714444003E-2</v>
      </c>
      <c r="I107" s="1"/>
    </row>
    <row r="108" spans="1:9" customFormat="1" ht="15.6" customHeight="1">
      <c r="A108" s="1" t="s">
        <v>15</v>
      </c>
      <c r="B108" s="1" t="s">
        <v>90</v>
      </c>
      <c r="C108" s="1" t="s">
        <v>278</v>
      </c>
      <c r="D108" s="183">
        <v>-190</v>
      </c>
      <c r="E108" s="183">
        <v>-190</v>
      </c>
      <c r="F108" s="69">
        <f>E108*Deflators!$A$1</f>
        <v>-185.85554483950727</v>
      </c>
      <c r="G108" s="181">
        <f t="shared" si="2"/>
        <v>4.1444551604927256</v>
      </c>
      <c r="H108" s="182">
        <f t="shared" si="3"/>
        <v>-2.1812921897330133E-2</v>
      </c>
      <c r="I108" s="1"/>
    </row>
    <row r="109" spans="1:9" customFormat="1" ht="15.6" customHeight="1">
      <c r="A109" s="1" t="s">
        <v>15</v>
      </c>
      <c r="B109" s="1" t="s">
        <v>90</v>
      </c>
      <c r="C109" s="1" t="s">
        <v>279</v>
      </c>
      <c r="D109" s="183">
        <v>31.632000000000001</v>
      </c>
      <c r="E109" s="183">
        <v>32.58</v>
      </c>
      <c r="F109" s="69">
        <f>E109*Deflators!$A$1</f>
        <v>31.869335004584983</v>
      </c>
      <c r="G109" s="181">
        <f t="shared" si="2"/>
        <v>0.23733500458498114</v>
      </c>
      <c r="H109" s="182">
        <f t="shared" si="3"/>
        <v>7.5030034327573701E-3</v>
      </c>
      <c r="I109" s="1"/>
    </row>
    <row r="110" spans="1:9" customFormat="1" ht="15.6" customHeight="1">
      <c r="A110" s="1" t="s">
        <v>15</v>
      </c>
      <c r="B110" s="1" t="s">
        <v>90</v>
      </c>
      <c r="C110" s="1" t="s">
        <v>280</v>
      </c>
      <c r="D110" s="183">
        <v>35.613999999999997</v>
      </c>
      <c r="E110" s="183">
        <v>35.613999999999997</v>
      </c>
      <c r="F110" s="69">
        <f>E110*Deflators!$A$1</f>
        <v>34.837154599548484</v>
      </c>
      <c r="G110" s="181">
        <f t="shared" si="2"/>
        <v>-0.77684540045151351</v>
      </c>
      <c r="H110" s="182">
        <f t="shared" si="3"/>
        <v>-2.1812921897330084E-2</v>
      </c>
      <c r="I110" s="1"/>
    </row>
    <row r="111" spans="1:9" customFormat="1" ht="15.6" customHeight="1">
      <c r="A111" s="1" t="s">
        <v>15</v>
      </c>
      <c r="B111" s="1" t="s">
        <v>90</v>
      </c>
      <c r="C111" s="1" t="s">
        <v>281</v>
      </c>
      <c r="D111" s="109">
        <v>828.76800000000003</v>
      </c>
      <c r="E111" s="109">
        <v>818.59</v>
      </c>
      <c r="F111" s="69">
        <f>E111*Deflators!$A$1</f>
        <v>800.7341602640646</v>
      </c>
      <c r="G111" s="181">
        <f t="shared" si="2"/>
        <v>-28.03383973593543</v>
      </c>
      <c r="H111" s="182">
        <f t="shared" si="3"/>
        <v>-3.3825919601064992E-2</v>
      </c>
      <c r="I111" s="1"/>
    </row>
    <row r="112" spans="1:9" customFormat="1" ht="15.6" customHeight="1">
      <c r="A112" s="1" t="s">
        <v>15</v>
      </c>
      <c r="B112" s="1" t="s">
        <v>90</v>
      </c>
      <c r="C112" s="1" t="s">
        <v>282</v>
      </c>
      <c r="D112" s="183">
        <v>49.932000000000002</v>
      </c>
      <c r="E112" s="183">
        <v>43.823999999999998</v>
      </c>
      <c r="F112" s="69">
        <f>E112*Deflators!$A$1</f>
        <v>42.868070510771403</v>
      </c>
      <c r="G112" s="181">
        <f t="shared" si="2"/>
        <v>-7.0639294892285989</v>
      </c>
      <c r="H112" s="182">
        <f t="shared" si="3"/>
        <v>-0.14147099033142271</v>
      </c>
      <c r="I112" s="1"/>
    </row>
    <row r="113" spans="1:9" customFormat="1" ht="15.6" customHeight="1">
      <c r="A113" s="1" t="s">
        <v>15</v>
      </c>
      <c r="B113" s="1" t="s">
        <v>90</v>
      </c>
      <c r="C113" s="1" t="s">
        <v>283</v>
      </c>
      <c r="D113" s="183">
        <v>0</v>
      </c>
      <c r="E113" s="183">
        <v>0</v>
      </c>
      <c r="F113" s="69">
        <f>E113*Deflators!$A$1</f>
        <v>0</v>
      </c>
      <c r="G113" s="181">
        <f t="shared" si="2"/>
        <v>0</v>
      </c>
      <c r="H113" s="182" t="str">
        <f t="shared" si="3"/>
        <v>-</v>
      </c>
      <c r="I113" s="1"/>
    </row>
    <row r="114" spans="1:9" customFormat="1" ht="15.6" customHeight="1">
      <c r="A114" s="1" t="s">
        <v>15</v>
      </c>
      <c r="B114" s="1" t="s">
        <v>90</v>
      </c>
      <c r="C114" s="1" t="s">
        <v>284</v>
      </c>
      <c r="D114" s="183">
        <v>378.27</v>
      </c>
      <c r="E114" s="183">
        <v>398.55099999999999</v>
      </c>
      <c r="F114" s="69">
        <f>E114*Deflators!$A$1</f>
        <v>389.85743816489719</v>
      </c>
      <c r="G114" s="181">
        <f t="shared" si="2"/>
        <v>11.587438164897208</v>
      </c>
      <c r="H114" s="182">
        <f t="shared" si="3"/>
        <v>3.0632717807114518E-2</v>
      </c>
      <c r="I114" s="1"/>
    </row>
    <row r="115" spans="1:9" customFormat="1" ht="15.6" customHeight="1">
      <c r="A115" s="1" t="s">
        <v>15</v>
      </c>
      <c r="B115" s="1" t="s">
        <v>90</v>
      </c>
      <c r="C115" s="1" t="s">
        <v>285</v>
      </c>
      <c r="D115" s="109">
        <v>-12.2</v>
      </c>
      <c r="E115" s="109">
        <v>-11.5</v>
      </c>
      <c r="F115" s="69">
        <f>E115*Deflators!$A$1</f>
        <v>-11.249151398180704</v>
      </c>
      <c r="G115" s="181">
        <f t="shared" si="2"/>
        <v>0.95084860181929542</v>
      </c>
      <c r="H115" s="182">
        <f t="shared" si="3"/>
        <v>-7.7938409985188153E-2</v>
      </c>
      <c r="I115" s="1"/>
    </row>
    <row r="116" spans="1:9" customFormat="1" ht="15.6" customHeight="1">
      <c r="A116" s="1" t="s">
        <v>15</v>
      </c>
      <c r="B116" s="1" t="s">
        <v>91</v>
      </c>
      <c r="C116" s="1" t="s">
        <v>286</v>
      </c>
      <c r="D116" s="183">
        <v>16.079999999999998</v>
      </c>
      <c r="E116" s="183">
        <v>20.616</v>
      </c>
      <c r="F116" s="69">
        <f>E116*Deflators!$A$1</f>
        <v>20.166304802164642</v>
      </c>
      <c r="G116" s="181">
        <f t="shared" si="2"/>
        <v>4.0863048021646442</v>
      </c>
      <c r="H116" s="182">
        <f t="shared" si="3"/>
        <v>0.2541234329704381</v>
      </c>
      <c r="I116" s="1"/>
    </row>
    <row r="117" spans="1:9" customFormat="1" ht="15.6" customHeight="1">
      <c r="A117" s="1" t="s">
        <v>15</v>
      </c>
      <c r="B117" s="1" t="s">
        <v>91</v>
      </c>
      <c r="C117" s="1" t="s">
        <v>287</v>
      </c>
      <c r="D117" s="183">
        <v>37.914000000000001</v>
      </c>
      <c r="E117" s="183">
        <v>34.328000000000003</v>
      </c>
      <c r="F117" s="69">
        <f>E117*Deflators!$A$1</f>
        <v>33.579206017108454</v>
      </c>
      <c r="G117" s="181">
        <f t="shared" si="2"/>
        <v>-4.3347939828915472</v>
      </c>
      <c r="H117" s="182">
        <f t="shared" si="3"/>
        <v>-0.11433227786283555</v>
      </c>
      <c r="I117" s="1"/>
    </row>
    <row r="118" spans="1:9" customFormat="1" ht="15.6" customHeight="1">
      <c r="A118" s="66" t="s">
        <v>15</v>
      </c>
      <c r="B118" s="66" t="s">
        <v>91</v>
      </c>
      <c r="C118" s="66" t="s">
        <v>288</v>
      </c>
      <c r="D118" s="110">
        <v>204.75200000000001</v>
      </c>
      <c r="E118" s="110">
        <v>201.49</v>
      </c>
      <c r="F118" s="165">
        <f>E118*Deflators!$A$1</f>
        <v>197.09491436690698</v>
      </c>
      <c r="G118" s="184">
        <f t="shared" si="2"/>
        <v>-7.6570856330930326</v>
      </c>
      <c r="H118" s="185">
        <f t="shared" si="3"/>
        <v>-3.739687833619712E-2</v>
      </c>
      <c r="I118" s="1"/>
    </row>
    <row r="119" spans="1:9" customFormat="1" ht="24.75" customHeight="1">
      <c r="A119" s="1" t="s">
        <v>16</v>
      </c>
      <c r="B119" s="1" t="s">
        <v>96</v>
      </c>
      <c r="C119" s="1" t="s">
        <v>289</v>
      </c>
      <c r="D119" s="109">
        <v>8.6809999999999992</v>
      </c>
      <c r="E119" s="109">
        <v>8.1999999999999993</v>
      </c>
      <c r="F119" s="69">
        <f>E119*Deflators!$A$1</f>
        <v>8.0211340404418934</v>
      </c>
      <c r="G119" s="181">
        <f t="shared" si="2"/>
        <v>-0.65986595955810579</v>
      </c>
      <c r="H119" s="182">
        <f t="shared" si="3"/>
        <v>-7.6012666692559142E-2</v>
      </c>
      <c r="I119" s="1"/>
    </row>
    <row r="120" spans="1:9" customFormat="1" ht="15.6" customHeight="1">
      <c r="A120" s="1" t="s">
        <v>16</v>
      </c>
      <c r="B120" s="1" t="s">
        <v>96</v>
      </c>
      <c r="C120" s="1" t="s">
        <v>290</v>
      </c>
      <c r="D120" s="109">
        <v>83.245999999999981</v>
      </c>
      <c r="E120" s="109">
        <v>94.103000000000009</v>
      </c>
      <c r="F120" s="69">
        <f>E120*Deflators!$A$1</f>
        <v>92.050338610695562</v>
      </c>
      <c r="G120" s="181">
        <f t="shared" si="2"/>
        <v>8.8043386106955808</v>
      </c>
      <c r="H120" s="182">
        <f t="shared" si="3"/>
        <v>0.10576290285053436</v>
      </c>
      <c r="I120" s="1"/>
    </row>
    <row r="121" spans="1:9" customFormat="1" ht="15.6" customHeight="1">
      <c r="A121" s="1" t="s">
        <v>16</v>
      </c>
      <c r="B121" s="1" t="s">
        <v>97</v>
      </c>
      <c r="C121" s="1" t="s">
        <v>291</v>
      </c>
      <c r="D121" s="183">
        <v>42.371000000000002</v>
      </c>
      <c r="E121" s="183">
        <v>44.137</v>
      </c>
      <c r="F121" s="69">
        <f>E121*Deflators!$A$1</f>
        <v>43.174243066217542</v>
      </c>
      <c r="G121" s="181">
        <f t="shared" si="2"/>
        <v>0.80324306621754005</v>
      </c>
      <c r="H121" s="182">
        <f t="shared" si="3"/>
        <v>1.8957378070320267E-2</v>
      </c>
      <c r="I121" s="1"/>
    </row>
    <row r="122" spans="1:9" customFormat="1" ht="15.6" customHeight="1">
      <c r="A122" s="1" t="s">
        <v>16</v>
      </c>
      <c r="B122" s="1" t="s">
        <v>97</v>
      </c>
      <c r="C122" s="1" t="s">
        <v>97</v>
      </c>
      <c r="D122" s="183">
        <v>5.7969999999999997</v>
      </c>
      <c r="E122" s="183">
        <v>5.0080000000000009</v>
      </c>
      <c r="F122" s="69">
        <f>E122*Deflators!$A$1</f>
        <v>4.898760887138172</v>
      </c>
      <c r="G122" s="181">
        <f t="shared" si="2"/>
        <v>-0.89823911286182767</v>
      </c>
      <c r="H122" s="182">
        <f t="shared" si="3"/>
        <v>-0.15494895857544036</v>
      </c>
      <c r="I122" s="1"/>
    </row>
    <row r="123" spans="1:9" customFormat="1" ht="15.6" customHeight="1">
      <c r="A123" s="1" t="s">
        <v>16</v>
      </c>
      <c r="B123" s="1" t="s">
        <v>98</v>
      </c>
      <c r="C123" s="1" t="s">
        <v>292</v>
      </c>
      <c r="D123" s="183">
        <v>20.295000000000002</v>
      </c>
      <c r="E123" s="183">
        <v>20.295000000000002</v>
      </c>
      <c r="F123" s="69">
        <f>E123*Deflators!$A$1</f>
        <v>19.852306750093689</v>
      </c>
      <c r="G123" s="181">
        <f t="shared" si="2"/>
        <v>-0.44269324990631276</v>
      </c>
      <c r="H123" s="182">
        <f t="shared" si="3"/>
        <v>-2.1812921897330018E-2</v>
      </c>
      <c r="I123" s="1"/>
    </row>
    <row r="124" spans="1:9" customFormat="1" ht="15.6" customHeight="1">
      <c r="A124" s="1" t="s">
        <v>16</v>
      </c>
      <c r="B124" s="1" t="s">
        <v>98</v>
      </c>
      <c r="C124" s="1" t="s">
        <v>293</v>
      </c>
      <c r="D124" s="183">
        <v>2.609</v>
      </c>
      <c r="E124" s="183">
        <v>2.609</v>
      </c>
      <c r="F124" s="69">
        <f>E124*Deflators!$A$1</f>
        <v>2.5520900867698657</v>
      </c>
      <c r="G124" s="181">
        <f t="shared" si="2"/>
        <v>-5.6909913230134279E-2</v>
      </c>
      <c r="H124" s="182">
        <f t="shared" si="3"/>
        <v>-2.1812921897330119E-2</v>
      </c>
      <c r="I124" s="1"/>
    </row>
    <row r="125" spans="1:9" customFormat="1" ht="15.6" customHeight="1">
      <c r="A125" s="1" t="s">
        <v>16</v>
      </c>
      <c r="B125" s="1" t="s">
        <v>99</v>
      </c>
      <c r="C125" s="1" t="s">
        <v>294</v>
      </c>
      <c r="D125" s="183">
        <v>22.529000000000003</v>
      </c>
      <c r="E125" s="183">
        <v>23.966999999999999</v>
      </c>
      <c r="F125" s="69">
        <f>E125*Deflators!$A$1</f>
        <v>23.444209700886688</v>
      </c>
      <c r="G125" s="181">
        <f t="shared" si="2"/>
        <v>0.91520970088668463</v>
      </c>
      <c r="H125" s="182">
        <f t="shared" si="3"/>
        <v>4.0623627364138867E-2</v>
      </c>
      <c r="I125" s="1"/>
    </row>
    <row r="126" spans="1:9" customFormat="1" ht="15.6" customHeight="1">
      <c r="A126" s="1" t="s">
        <v>16</v>
      </c>
      <c r="B126" s="1" t="s">
        <v>99</v>
      </c>
      <c r="C126" s="1" t="s">
        <v>295</v>
      </c>
      <c r="D126" s="183">
        <v>165.58600000000001</v>
      </c>
      <c r="E126" s="183">
        <v>170.49800000000002</v>
      </c>
      <c r="F126" s="69">
        <f>E126*Deflators!$A$1</f>
        <v>166.77894044234904</v>
      </c>
      <c r="G126" s="181">
        <f t="shared" si="2"/>
        <v>1.1929404423490269</v>
      </c>
      <c r="H126" s="182">
        <f t="shared" si="3"/>
        <v>7.2043556964298113E-3</v>
      </c>
      <c r="I126" s="1"/>
    </row>
    <row r="127" spans="1:9" customFormat="1" ht="15.6" customHeight="1">
      <c r="A127" s="1" t="s">
        <v>16</v>
      </c>
      <c r="B127" s="1" t="s">
        <v>100</v>
      </c>
      <c r="C127" s="1" t="s">
        <v>296</v>
      </c>
      <c r="D127" s="183">
        <v>63.902999999999999</v>
      </c>
      <c r="E127" s="183">
        <v>79.209000000000003</v>
      </c>
      <c r="F127" s="69">
        <f>E127*Deflators!$A$1</f>
        <v>77.481220269434388</v>
      </c>
      <c r="G127" s="181">
        <f t="shared" si="2"/>
        <v>13.578220269434389</v>
      </c>
      <c r="H127" s="182">
        <f t="shared" si="3"/>
        <v>0.21248173433851916</v>
      </c>
      <c r="I127" s="1"/>
    </row>
    <row r="128" spans="1:9" customFormat="1" ht="15.6" customHeight="1">
      <c r="A128" s="1" t="s">
        <v>16</v>
      </c>
      <c r="B128" s="1" t="s">
        <v>100</v>
      </c>
      <c r="C128" s="1" t="s">
        <v>297</v>
      </c>
      <c r="D128" s="183">
        <v>7.5060000000000002</v>
      </c>
      <c r="E128" s="183">
        <v>8.5180000000000007</v>
      </c>
      <c r="F128" s="69">
        <f>E128*Deflators!$A$1</f>
        <v>8.3321975312785437</v>
      </c>
      <c r="G128" s="181">
        <f t="shared" si="2"/>
        <v>0.82619753127854345</v>
      </c>
      <c r="H128" s="182">
        <f t="shared" si="3"/>
        <v>0.11007161354630209</v>
      </c>
      <c r="I128" s="1"/>
    </row>
    <row r="129" spans="1:9" customFormat="1" ht="15.6" customHeight="1">
      <c r="A129" s="1" t="s">
        <v>16</v>
      </c>
      <c r="B129" s="1" t="s">
        <v>100</v>
      </c>
      <c r="C129" s="1" t="s">
        <v>298</v>
      </c>
      <c r="D129" s="183">
        <v>1.0089999999999997</v>
      </c>
      <c r="E129" s="183">
        <v>1.0089999999999997</v>
      </c>
      <c r="F129" s="69">
        <f>E129*Deflators!$A$1</f>
        <v>0.98699076180559364</v>
      </c>
      <c r="G129" s="181">
        <f t="shared" si="2"/>
        <v>-2.2009238194406033E-2</v>
      </c>
      <c r="H129" s="182">
        <f t="shared" si="3"/>
        <v>-2.181292189733007E-2</v>
      </c>
      <c r="I129" s="1"/>
    </row>
    <row r="130" spans="1:9" customFormat="1" ht="15.6" customHeight="1">
      <c r="A130" s="1" t="s">
        <v>16</v>
      </c>
      <c r="B130" s="1" t="s">
        <v>101</v>
      </c>
      <c r="C130" s="1" t="s">
        <v>299</v>
      </c>
      <c r="D130" s="183">
        <v>7.4609999999999994</v>
      </c>
      <c r="E130" s="183">
        <v>7.1069999999999993</v>
      </c>
      <c r="F130" s="69">
        <f>E130*Deflators!$A$1</f>
        <v>6.9519755640756742</v>
      </c>
      <c r="G130" s="181">
        <f t="shared" si="2"/>
        <v>-0.50902443592432522</v>
      </c>
      <c r="H130" s="182">
        <f t="shared" si="3"/>
        <v>-6.8224693194521541E-2</v>
      </c>
      <c r="I130" s="1"/>
    </row>
    <row r="131" spans="1:9" customFormat="1" ht="15.6" customHeight="1">
      <c r="A131" s="1" t="s">
        <v>16</v>
      </c>
      <c r="B131" s="1" t="s">
        <v>102</v>
      </c>
      <c r="C131" s="1" t="s">
        <v>300</v>
      </c>
      <c r="D131" s="183">
        <v>553.99699999999996</v>
      </c>
      <c r="E131" s="183">
        <v>575.15</v>
      </c>
      <c r="F131" s="69">
        <f>E131*Deflators!$A$1</f>
        <v>562.60429797075062</v>
      </c>
      <c r="G131" s="181">
        <f t="shared" si="2"/>
        <v>8.6072979707506647</v>
      </c>
      <c r="H131" s="182">
        <f t="shared" si="3"/>
        <v>1.5536723070252483E-2</v>
      </c>
      <c r="I131" s="1"/>
    </row>
    <row r="132" spans="1:9" customFormat="1" ht="15.6" customHeight="1">
      <c r="A132" s="1" t="s">
        <v>16</v>
      </c>
      <c r="B132" s="1" t="s">
        <v>102</v>
      </c>
      <c r="C132" s="1" t="s">
        <v>301</v>
      </c>
      <c r="D132" s="183">
        <v>131.75899999999999</v>
      </c>
      <c r="E132" s="183">
        <v>133.44999999999999</v>
      </c>
      <c r="F132" s="69">
        <f>E132*Deflators!$A$1</f>
        <v>130.53906557280129</v>
      </c>
      <c r="G132" s="181">
        <f t="shared" ref="G132:G195" si="4">F132-D132</f>
        <v>-1.2199344271986945</v>
      </c>
      <c r="H132" s="182">
        <f t="shared" ref="H132:H195" si="5">IFERROR(G132/D132, "-")</f>
        <v>-9.2588318611912246E-3</v>
      </c>
      <c r="I132" s="1"/>
    </row>
    <row r="133" spans="1:9" customFormat="1" ht="15.6" customHeight="1">
      <c r="A133" s="1" t="s">
        <v>16</v>
      </c>
      <c r="B133" s="1" t="s">
        <v>103</v>
      </c>
      <c r="C133" s="1" t="s">
        <v>302</v>
      </c>
      <c r="D133" s="183">
        <v>533</v>
      </c>
      <c r="E133" s="183">
        <v>553.80799999999999</v>
      </c>
      <c r="F133" s="69">
        <f>E133*Deflators!$A$1</f>
        <v>541.72782934988345</v>
      </c>
      <c r="G133" s="181">
        <f t="shared" si="4"/>
        <v>8.72782934988345</v>
      </c>
      <c r="H133" s="182">
        <f t="shared" si="5"/>
        <v>1.6374914352501782E-2</v>
      </c>
      <c r="I133" s="1"/>
    </row>
    <row r="134" spans="1:9" customFormat="1" ht="15.6" customHeight="1">
      <c r="A134" s="1" t="s">
        <v>16</v>
      </c>
      <c r="B134" s="1" t="s">
        <v>103</v>
      </c>
      <c r="C134" s="1" t="s">
        <v>303</v>
      </c>
      <c r="D134" s="183">
        <v>355</v>
      </c>
      <c r="E134" s="183">
        <v>458.49</v>
      </c>
      <c r="F134" s="69">
        <f>E134*Deflators!$A$1</f>
        <v>448.48899343929315</v>
      </c>
      <c r="G134" s="181">
        <f t="shared" si="4"/>
        <v>93.488993439293154</v>
      </c>
      <c r="H134" s="182">
        <f t="shared" si="5"/>
        <v>0.26334927729378355</v>
      </c>
      <c r="I134" s="1"/>
    </row>
    <row r="135" spans="1:9" customFormat="1" ht="15.6" customHeight="1">
      <c r="A135" s="1" t="s">
        <v>16</v>
      </c>
      <c r="B135" s="1" t="s">
        <v>304</v>
      </c>
      <c r="C135" s="1" t="s">
        <v>304</v>
      </c>
      <c r="D135" s="187">
        <v>5</v>
      </c>
      <c r="E135" s="187">
        <v>10.432</v>
      </c>
      <c r="F135" s="69">
        <f>E135*Deflators!$A$1</f>
        <v>10.204447598767054</v>
      </c>
      <c r="G135" s="181">
        <f t="shared" si="4"/>
        <v>5.2044475987670538</v>
      </c>
      <c r="H135" s="182">
        <f t="shared" si="5"/>
        <v>1.0408895197534107</v>
      </c>
      <c r="I135" s="1"/>
    </row>
    <row r="136" spans="1:9" customFormat="1" ht="15.6" customHeight="1">
      <c r="A136" s="1" t="s">
        <v>16</v>
      </c>
      <c r="B136" s="1" t="s">
        <v>305</v>
      </c>
      <c r="C136" s="1" t="s">
        <v>305</v>
      </c>
      <c r="D136" s="109">
        <v>4.5999999999999996</v>
      </c>
      <c r="E136" s="186">
        <v>0</v>
      </c>
      <c r="F136" s="69">
        <f>E136*Deflators!$A$1</f>
        <v>0</v>
      </c>
      <c r="G136" s="181">
        <f t="shared" si="4"/>
        <v>-4.5999999999999996</v>
      </c>
      <c r="H136" s="182">
        <f t="shared" si="5"/>
        <v>-1</v>
      </c>
      <c r="I136" s="1"/>
    </row>
    <row r="137" spans="1:9" customFormat="1" ht="15.6" customHeight="1">
      <c r="A137" s="1" t="s">
        <v>16</v>
      </c>
      <c r="B137" s="1" t="s">
        <v>105</v>
      </c>
      <c r="C137" s="1" t="s">
        <v>105</v>
      </c>
      <c r="D137" s="187">
        <v>14.068</v>
      </c>
      <c r="E137" s="187">
        <v>14.145</v>
      </c>
      <c r="F137" s="69">
        <f>E137*Deflators!$A$1</f>
        <v>13.836456219762265</v>
      </c>
      <c r="G137" s="181">
        <f t="shared" si="4"/>
        <v>-0.23154378023773425</v>
      </c>
      <c r="H137" s="182">
        <f t="shared" si="5"/>
        <v>-1.6458898225599535E-2</v>
      </c>
      <c r="I137" s="1"/>
    </row>
    <row r="138" spans="1:9" customFormat="1" ht="15.6" customHeight="1">
      <c r="A138" s="1" t="s">
        <v>16</v>
      </c>
      <c r="B138" s="1" t="s">
        <v>306</v>
      </c>
      <c r="C138" s="1" t="s">
        <v>306</v>
      </c>
      <c r="D138" s="183">
        <v>4.4240000000000004</v>
      </c>
      <c r="E138" s="183">
        <v>3.9550000000000001</v>
      </c>
      <c r="F138" s="69">
        <f>E138*Deflators!$A$1</f>
        <v>3.8687298938960595</v>
      </c>
      <c r="G138" s="181">
        <f t="shared" si="4"/>
        <v>-0.5552701061039409</v>
      </c>
      <c r="H138" s="182">
        <f t="shared" si="5"/>
        <v>-0.12551313429112587</v>
      </c>
      <c r="I138" s="1"/>
    </row>
    <row r="139" spans="1:9" customFormat="1" ht="15.6" customHeight="1">
      <c r="A139" s="1" t="s">
        <v>16</v>
      </c>
      <c r="B139" s="1" t="s">
        <v>307</v>
      </c>
      <c r="C139" s="1" t="s">
        <v>307</v>
      </c>
      <c r="D139" s="109">
        <v>22.981000000000002</v>
      </c>
      <c r="E139" s="109">
        <v>25.89</v>
      </c>
      <c r="F139" s="69">
        <f>E139*Deflators!$A$1</f>
        <v>25.325263452078126</v>
      </c>
      <c r="G139" s="181">
        <f t="shared" si="4"/>
        <v>2.344263452078124</v>
      </c>
      <c r="H139" s="182">
        <f t="shared" si="5"/>
        <v>0.10200876602750637</v>
      </c>
      <c r="I139" s="1"/>
    </row>
    <row r="140" spans="1:9" customFormat="1" ht="15.6" customHeight="1">
      <c r="A140" s="1" t="s">
        <v>16</v>
      </c>
      <c r="B140" s="1" t="s">
        <v>110</v>
      </c>
      <c r="C140" s="1" t="s">
        <v>110</v>
      </c>
      <c r="D140" s="183">
        <v>1647.2580000000003</v>
      </c>
      <c r="E140" s="183">
        <v>1728.9549999999999</v>
      </c>
      <c r="F140" s="69">
        <f>E140*Deflators!$A$1</f>
        <v>1691.2414396210015</v>
      </c>
      <c r="G140" s="181">
        <f t="shared" si="4"/>
        <v>43.983439621001253</v>
      </c>
      <c r="H140" s="182">
        <f t="shared" si="5"/>
        <v>2.6701002284403079E-2</v>
      </c>
      <c r="I140" s="1"/>
    </row>
    <row r="141" spans="1:9" customFormat="1" ht="15.6" customHeight="1">
      <c r="A141" s="1" t="s">
        <v>16</v>
      </c>
      <c r="B141" s="1" t="s">
        <v>111</v>
      </c>
      <c r="C141" s="1" t="s">
        <v>111</v>
      </c>
      <c r="D141" s="183">
        <v>413.80500000000001</v>
      </c>
      <c r="E141" s="183">
        <v>435.96199999999999</v>
      </c>
      <c r="F141" s="69">
        <f>E141*Deflators!$A$1</f>
        <v>426.45239494379615</v>
      </c>
      <c r="G141" s="181">
        <f t="shared" si="4"/>
        <v>12.647394943796144</v>
      </c>
      <c r="H141" s="182">
        <f t="shared" si="5"/>
        <v>3.0563659075642256E-2</v>
      </c>
      <c r="I141" s="1"/>
    </row>
    <row r="142" spans="1:9" customFormat="1" ht="15.6" customHeight="1">
      <c r="A142" s="1" t="s">
        <v>16</v>
      </c>
      <c r="B142" s="1" t="s">
        <v>308</v>
      </c>
      <c r="C142" s="1" t="s">
        <v>309</v>
      </c>
      <c r="D142" s="183">
        <v>188.08100000000002</v>
      </c>
      <c r="E142" s="183">
        <v>193.15500000000003</v>
      </c>
      <c r="F142" s="69">
        <f>E142*Deflators!$A$1</f>
        <v>188.94172507092122</v>
      </c>
      <c r="G142" s="181">
        <f t="shared" si="4"/>
        <v>0.86072507092120532</v>
      </c>
      <c r="H142" s="182">
        <f t="shared" si="5"/>
        <v>4.5763531187159E-3</v>
      </c>
    </row>
    <row r="143" spans="1:9" customFormat="1" ht="15.6" customHeight="1">
      <c r="A143" s="66" t="s">
        <v>16</v>
      </c>
      <c r="B143" s="66" t="s">
        <v>308</v>
      </c>
      <c r="C143" s="66" t="s">
        <v>310</v>
      </c>
      <c r="D143" s="110">
        <v>19.600000000000001</v>
      </c>
      <c r="E143" s="110">
        <v>18.7</v>
      </c>
      <c r="F143" s="165">
        <f>E143*Deflators!$A$1</f>
        <v>18.292098360519926</v>
      </c>
      <c r="G143" s="184">
        <f t="shared" si="4"/>
        <v>-1.3079016394800753</v>
      </c>
      <c r="H143" s="185">
        <f t="shared" si="5"/>
        <v>-6.6729675483677309E-2</v>
      </c>
      <c r="I143" s="1"/>
    </row>
    <row r="144" spans="1:9" customFormat="1" ht="24.75" customHeight="1">
      <c r="A144" s="1" t="s">
        <v>17</v>
      </c>
      <c r="B144" s="1" t="s">
        <v>114</v>
      </c>
      <c r="C144" s="1" t="s">
        <v>311</v>
      </c>
      <c r="D144" s="109">
        <v>158.58799999999999</v>
      </c>
      <c r="E144" s="109">
        <v>132.46600000000001</v>
      </c>
      <c r="F144" s="69">
        <f>E144*Deflators!$A$1</f>
        <v>129.57652948794828</v>
      </c>
      <c r="G144" s="181">
        <f t="shared" si="4"/>
        <v>-29.011470512051716</v>
      </c>
      <c r="H144" s="182">
        <f t="shared" si="5"/>
        <v>-0.18293610179869674</v>
      </c>
      <c r="I144" s="1"/>
    </row>
    <row r="145" spans="1:9" customFormat="1" ht="15.6" customHeight="1">
      <c r="A145" s="1" t="s">
        <v>17</v>
      </c>
      <c r="B145" s="1" t="s">
        <v>114</v>
      </c>
      <c r="C145" s="1" t="s">
        <v>114</v>
      </c>
      <c r="D145" s="109">
        <v>921.57899999999995</v>
      </c>
      <c r="E145" s="109">
        <v>1008.5890000000002</v>
      </c>
      <c r="F145" s="69">
        <f>E145*Deflators!$A$1</f>
        <v>986.5887269164939</v>
      </c>
      <c r="G145" s="181">
        <f t="shared" si="4"/>
        <v>65.009726916493946</v>
      </c>
      <c r="H145" s="182">
        <f t="shared" si="5"/>
        <v>7.0541675663718412E-2</v>
      </c>
      <c r="I145" s="1"/>
    </row>
    <row r="146" spans="1:9" customFormat="1" ht="15.6" customHeight="1">
      <c r="A146" s="1" t="s">
        <v>17</v>
      </c>
      <c r="B146" s="1" t="s">
        <v>114</v>
      </c>
      <c r="C146" s="1" t="s">
        <v>312</v>
      </c>
      <c r="D146" s="109">
        <v>482</v>
      </c>
      <c r="E146" s="109">
        <v>479.3</v>
      </c>
      <c r="F146" s="69">
        <f>E146*Deflators!$A$1</f>
        <v>468.84506653460971</v>
      </c>
      <c r="G146" s="181">
        <f t="shared" si="4"/>
        <v>-13.154933465390286</v>
      </c>
      <c r="H146" s="182">
        <f t="shared" si="5"/>
        <v>-2.7292393081722585E-2</v>
      </c>
      <c r="I146" s="1"/>
    </row>
    <row r="147" spans="1:9" customFormat="1" ht="15.6" customHeight="1">
      <c r="A147" s="1" t="s">
        <v>17</v>
      </c>
      <c r="B147" s="1" t="s">
        <v>115</v>
      </c>
      <c r="C147" s="1" t="s">
        <v>313</v>
      </c>
      <c r="D147" s="183">
        <v>417.5</v>
      </c>
      <c r="E147" s="183">
        <v>472.8</v>
      </c>
      <c r="F147" s="69">
        <f>E147*Deflators!$A$1</f>
        <v>462.48685052694236</v>
      </c>
      <c r="G147" s="181">
        <f t="shared" si="4"/>
        <v>44.986850526942362</v>
      </c>
      <c r="H147" s="182">
        <f t="shared" si="5"/>
        <v>0.10775293539387393</v>
      </c>
      <c r="I147" s="1"/>
    </row>
    <row r="148" spans="1:9" customFormat="1" ht="15.6" customHeight="1">
      <c r="A148" s="1" t="s">
        <v>17</v>
      </c>
      <c r="B148" s="1" t="s">
        <v>115</v>
      </c>
      <c r="C148" s="1" t="s">
        <v>314</v>
      </c>
      <c r="D148" s="183">
        <v>5.71</v>
      </c>
      <c r="E148" s="183">
        <v>5</v>
      </c>
      <c r="F148" s="69">
        <f>E148*Deflators!$A$1</f>
        <v>4.8909353905133495</v>
      </c>
      <c r="G148" s="181">
        <f t="shared" si="4"/>
        <v>-0.8190646094866505</v>
      </c>
      <c r="H148" s="182">
        <f t="shared" si="5"/>
        <v>-0.14344388957734686</v>
      </c>
      <c r="I148" s="1"/>
    </row>
    <row r="149" spans="1:9" customFormat="1" ht="15.6" customHeight="1">
      <c r="A149" s="1" t="s">
        <v>17</v>
      </c>
      <c r="B149" s="1" t="s">
        <v>115</v>
      </c>
      <c r="C149" s="1" t="s">
        <v>315</v>
      </c>
      <c r="D149" s="183">
        <v>49.514000000000003</v>
      </c>
      <c r="E149" s="183">
        <v>50.514000000000003</v>
      </c>
      <c r="F149" s="69">
        <f>E149*Deflators!$A$1</f>
        <v>49.412142063278274</v>
      </c>
      <c r="G149" s="181">
        <f t="shared" si="4"/>
        <v>-0.10185793672172849</v>
      </c>
      <c r="H149" s="182">
        <f t="shared" si="5"/>
        <v>-2.0571542739776325E-3</v>
      </c>
      <c r="I149" s="1"/>
    </row>
    <row r="150" spans="1:9" customFormat="1" ht="15.6" customHeight="1">
      <c r="A150" s="1" t="s">
        <v>17</v>
      </c>
      <c r="B150" s="1" t="s">
        <v>316</v>
      </c>
      <c r="C150" s="1" t="s">
        <v>317</v>
      </c>
      <c r="D150" s="183">
        <v>29.009</v>
      </c>
      <c r="E150" s="183">
        <v>28.873999999999999</v>
      </c>
      <c r="F150" s="69">
        <f>E150*Deflators!$A$1</f>
        <v>28.244173693136489</v>
      </c>
      <c r="G150" s="181">
        <f t="shared" si="4"/>
        <v>-0.76482630686351172</v>
      </c>
      <c r="H150" s="182">
        <f t="shared" si="5"/>
        <v>-2.6365138641921877E-2</v>
      </c>
      <c r="I150" s="1"/>
    </row>
    <row r="151" spans="1:9" customFormat="1" ht="15.6" customHeight="1">
      <c r="A151" s="1" t="s">
        <v>17</v>
      </c>
      <c r="B151" s="1" t="s">
        <v>316</v>
      </c>
      <c r="C151" s="1" t="s">
        <v>318</v>
      </c>
      <c r="D151" s="188">
        <v>43.445</v>
      </c>
      <c r="E151" s="188">
        <v>54.650000000000006</v>
      </c>
      <c r="F151" s="69">
        <f>E151*Deflators!$A$1</f>
        <v>53.457923818310917</v>
      </c>
      <c r="G151" s="181">
        <f t="shared" si="4"/>
        <v>10.012923818310917</v>
      </c>
      <c r="H151" s="182">
        <f t="shared" si="5"/>
        <v>0.23047356009462347</v>
      </c>
      <c r="I151" s="1"/>
    </row>
    <row r="152" spans="1:9" customFormat="1" ht="15.6" customHeight="1">
      <c r="A152" s="1" t="s">
        <v>17</v>
      </c>
      <c r="B152" s="1" t="s">
        <v>316</v>
      </c>
      <c r="C152" s="1" t="s">
        <v>319</v>
      </c>
      <c r="D152" s="183">
        <v>0</v>
      </c>
      <c r="E152" s="183">
        <v>0</v>
      </c>
      <c r="F152" s="69">
        <f>E152*Deflators!$A$1</f>
        <v>0</v>
      </c>
      <c r="G152" s="181">
        <f t="shared" si="4"/>
        <v>0</v>
      </c>
      <c r="H152" s="182" t="str">
        <f t="shared" si="5"/>
        <v>-</v>
      </c>
      <c r="I152" s="1"/>
    </row>
    <row r="153" spans="1:9" customFormat="1" ht="15.6" customHeight="1">
      <c r="A153" s="1" t="s">
        <v>17</v>
      </c>
      <c r="B153" s="1" t="s">
        <v>316</v>
      </c>
      <c r="C153" s="1" t="s">
        <v>320</v>
      </c>
      <c r="D153" s="109">
        <v>135.87199999999999</v>
      </c>
      <c r="E153" s="109">
        <v>226</v>
      </c>
      <c r="F153" s="69">
        <f>E153*Deflators!$A$1</f>
        <v>221.07027965120341</v>
      </c>
      <c r="G153" s="181">
        <f t="shared" si="4"/>
        <v>85.198279651203421</v>
      </c>
      <c r="H153" s="182">
        <f t="shared" si="5"/>
        <v>0.62704810153087787</v>
      </c>
      <c r="I153" s="1"/>
    </row>
    <row r="154" spans="1:9" customFormat="1" ht="15.6" customHeight="1">
      <c r="A154" s="1" t="s">
        <v>17</v>
      </c>
      <c r="B154" s="1" t="s">
        <v>316</v>
      </c>
      <c r="C154" s="1" t="s">
        <v>321</v>
      </c>
      <c r="D154" s="183">
        <v>66.900000000000006</v>
      </c>
      <c r="E154" s="183">
        <v>84.962999999999994</v>
      </c>
      <c r="F154" s="69">
        <f>E154*Deflators!$A$1</f>
        <v>83.109708716837133</v>
      </c>
      <c r="G154" s="181">
        <f t="shared" si="4"/>
        <v>16.209708716837127</v>
      </c>
      <c r="H154" s="182">
        <f t="shared" si="5"/>
        <v>0.24229758919039052</v>
      </c>
      <c r="I154" s="1"/>
    </row>
    <row r="155" spans="1:9" customFormat="1" ht="15.6" customHeight="1">
      <c r="A155" s="1" t="s">
        <v>17</v>
      </c>
      <c r="B155" s="1" t="s">
        <v>316</v>
      </c>
      <c r="C155" s="1" t="s">
        <v>322</v>
      </c>
      <c r="D155" s="183">
        <v>-10</v>
      </c>
      <c r="E155" s="183">
        <v>-26.1</v>
      </c>
      <c r="F155" s="69">
        <f>E155*Deflators!$A$1</f>
        <v>-25.530682738479687</v>
      </c>
      <c r="G155" s="181">
        <f t="shared" si="4"/>
        <v>-15.530682738479687</v>
      </c>
      <c r="H155" s="182">
        <f t="shared" si="5"/>
        <v>1.5530682738479686</v>
      </c>
      <c r="I155" s="1"/>
    </row>
    <row r="156" spans="1:9" customFormat="1" ht="15.6" customHeight="1">
      <c r="A156" s="1" t="s">
        <v>17</v>
      </c>
      <c r="B156" s="1" t="s">
        <v>316</v>
      </c>
      <c r="C156" s="1" t="s">
        <v>323</v>
      </c>
      <c r="D156" s="183">
        <v>0</v>
      </c>
      <c r="E156" s="183">
        <v>0</v>
      </c>
      <c r="F156" s="69">
        <f>E156*Deflators!$A$1</f>
        <v>0</v>
      </c>
      <c r="G156" s="181">
        <f t="shared" si="4"/>
        <v>0</v>
      </c>
      <c r="H156" s="182" t="str">
        <f t="shared" si="5"/>
        <v>-</v>
      </c>
      <c r="I156" s="1"/>
    </row>
    <row r="157" spans="1:9" customFormat="1" ht="15.6" customHeight="1">
      <c r="A157" s="1" t="s">
        <v>17</v>
      </c>
      <c r="B157" s="1" t="s">
        <v>316</v>
      </c>
      <c r="C157" s="1" t="s">
        <v>324</v>
      </c>
      <c r="D157" s="109">
        <v>37.69</v>
      </c>
      <c r="E157" s="109">
        <v>9.1999999999999993</v>
      </c>
      <c r="F157" s="69">
        <f>E157*Deflators!$A$1</f>
        <v>8.9993211185445627</v>
      </c>
      <c r="G157" s="181">
        <f t="shared" si="4"/>
        <v>-28.690678881455433</v>
      </c>
      <c r="H157" s="182">
        <f t="shared" si="5"/>
        <v>-0.7612278822354851</v>
      </c>
      <c r="I157" s="1"/>
    </row>
    <row r="158" spans="1:9" customFormat="1" ht="15.6" customHeight="1">
      <c r="A158" s="1" t="s">
        <v>17</v>
      </c>
      <c r="B158" s="1" t="s">
        <v>117</v>
      </c>
      <c r="C158" s="1" t="s">
        <v>325</v>
      </c>
      <c r="D158" s="183">
        <v>157.476</v>
      </c>
      <c r="E158" s="183">
        <v>223.26300000000001</v>
      </c>
      <c r="F158" s="69">
        <f>E158*Deflators!$A$1</f>
        <v>218.39298161843641</v>
      </c>
      <c r="G158" s="181">
        <f t="shared" si="4"/>
        <v>60.916981618436409</v>
      </c>
      <c r="H158" s="182">
        <f t="shared" si="5"/>
        <v>0.38683343251312208</v>
      </c>
      <c r="I158" s="1"/>
    </row>
    <row r="159" spans="1:9" customFormat="1" ht="15.6" customHeight="1">
      <c r="A159" s="1" t="s">
        <v>17</v>
      </c>
      <c r="B159" s="1" t="s">
        <v>117</v>
      </c>
      <c r="C159" s="1" t="s">
        <v>326</v>
      </c>
      <c r="D159" s="109">
        <v>9.7750000000000004</v>
      </c>
      <c r="E159" s="109">
        <v>5.29</v>
      </c>
      <c r="F159" s="69">
        <f>E159*Deflators!$A$1</f>
        <v>5.1746096431631239</v>
      </c>
      <c r="G159" s="181">
        <f t="shared" si="4"/>
        <v>-4.6003903568368765</v>
      </c>
      <c r="H159" s="182">
        <f t="shared" si="5"/>
        <v>-0.47062816949737862</v>
      </c>
      <c r="I159" s="1"/>
    </row>
    <row r="160" spans="1:9" customFormat="1" ht="15.6" customHeight="1">
      <c r="A160" s="1" t="s">
        <v>17</v>
      </c>
      <c r="B160" s="1" t="s">
        <v>117</v>
      </c>
      <c r="C160" s="1" t="s">
        <v>327</v>
      </c>
      <c r="D160" s="183">
        <v>575.952</v>
      </c>
      <c r="E160" s="183">
        <v>611.19000000000005</v>
      </c>
      <c r="F160" s="69">
        <f>E160*Deflators!$A$1</f>
        <v>597.85816026557086</v>
      </c>
      <c r="G160" s="181">
        <f t="shared" si="4"/>
        <v>21.906160265570861</v>
      </c>
      <c r="H160" s="182">
        <f t="shared" si="5"/>
        <v>3.8034697796988051E-2</v>
      </c>
      <c r="I160" s="1"/>
    </row>
    <row r="161" spans="1:9" customFormat="1" ht="15.6" customHeight="1">
      <c r="A161" s="1" t="s">
        <v>17</v>
      </c>
      <c r="B161" s="1" t="s">
        <v>117</v>
      </c>
      <c r="C161" s="1" t="s">
        <v>328</v>
      </c>
      <c r="D161" s="109">
        <v>192.5</v>
      </c>
      <c r="E161" s="109">
        <v>166.5</v>
      </c>
      <c r="F161" s="69">
        <f>E161*Deflators!$A$1</f>
        <v>162.86814850409453</v>
      </c>
      <c r="G161" s="181">
        <f t="shared" si="4"/>
        <v>-29.631851495905465</v>
      </c>
      <c r="H161" s="182">
        <f t="shared" si="5"/>
        <v>-0.1539316960826258</v>
      </c>
      <c r="I161" s="1"/>
    </row>
    <row r="162" spans="1:9" customFormat="1" ht="15.6" customHeight="1">
      <c r="A162" s="1" t="s">
        <v>17</v>
      </c>
      <c r="B162" s="1" t="s">
        <v>117</v>
      </c>
      <c r="C162" s="1" t="s">
        <v>329</v>
      </c>
      <c r="D162" s="183">
        <v>133.38499999999999</v>
      </c>
      <c r="E162" s="183">
        <v>146.785</v>
      </c>
      <c r="F162" s="69">
        <f>E162*Deflators!$A$1</f>
        <v>143.58319025930041</v>
      </c>
      <c r="G162" s="181">
        <f t="shared" si="4"/>
        <v>10.198190259300418</v>
      </c>
      <c r="H162" s="182">
        <f t="shared" si="5"/>
        <v>7.6456799934778413E-2</v>
      </c>
      <c r="I162" s="1"/>
    </row>
    <row r="163" spans="1:9" customFormat="1" ht="15.6" customHeight="1">
      <c r="A163" s="1" t="s">
        <v>17</v>
      </c>
      <c r="B163" s="1" t="s">
        <v>118</v>
      </c>
      <c r="C163" s="1" t="s">
        <v>330</v>
      </c>
      <c r="D163" s="183">
        <v>328.54499999999996</v>
      </c>
      <c r="E163" s="183">
        <v>311.86799999999994</v>
      </c>
      <c r="F163" s="69">
        <f>E163*Deflators!$A$1</f>
        <v>305.06524767372338</v>
      </c>
      <c r="G163" s="181">
        <f t="shared" si="4"/>
        <v>-23.479752326276582</v>
      </c>
      <c r="H163" s="182">
        <f t="shared" si="5"/>
        <v>-7.1465864116868574E-2</v>
      </c>
      <c r="I163" s="1"/>
    </row>
    <row r="164" spans="1:9" customFormat="1" ht="15.6" customHeight="1">
      <c r="A164" s="1" t="s">
        <v>17</v>
      </c>
      <c r="B164" s="1" t="s">
        <v>118</v>
      </c>
      <c r="C164" s="1" t="s">
        <v>331</v>
      </c>
      <c r="D164" s="183">
        <v>150.00199999999998</v>
      </c>
      <c r="E164" s="183">
        <v>201.50700000000001</v>
      </c>
      <c r="F164" s="69">
        <f>E164*Deflators!$A$1</f>
        <v>197.1115435472347</v>
      </c>
      <c r="G164" s="181">
        <f t="shared" si="4"/>
        <v>47.109543547234722</v>
      </c>
      <c r="H164" s="182">
        <f t="shared" si="5"/>
        <v>0.31405943618908233</v>
      </c>
      <c r="I164" s="1"/>
    </row>
    <row r="165" spans="1:9" customFormat="1" ht="15.6" customHeight="1">
      <c r="A165" s="1" t="s">
        <v>17</v>
      </c>
      <c r="B165" s="1" t="s">
        <v>119</v>
      </c>
      <c r="C165" s="1" t="s">
        <v>332</v>
      </c>
      <c r="D165" s="183">
        <v>73.045999999999992</v>
      </c>
      <c r="E165" s="183">
        <v>64.829000000000008</v>
      </c>
      <c r="F165" s="69">
        <f>E165*Deflators!$A$1</f>
        <v>63.414890086317996</v>
      </c>
      <c r="G165" s="181">
        <f t="shared" si="4"/>
        <v>-9.6311099136819962</v>
      </c>
      <c r="H165" s="182">
        <f t="shared" si="5"/>
        <v>-0.13184992899928807</v>
      </c>
      <c r="I165" s="1"/>
    </row>
    <row r="166" spans="1:9" customFormat="1" ht="15.6" customHeight="1">
      <c r="A166" s="66" t="s">
        <v>17</v>
      </c>
      <c r="B166" s="66" t="s">
        <v>119</v>
      </c>
      <c r="C166" s="66" t="s">
        <v>333</v>
      </c>
      <c r="D166" s="110">
        <v>24.012</v>
      </c>
      <c r="E166" s="110">
        <v>24.012</v>
      </c>
      <c r="F166" s="165">
        <f>E166*Deflators!$A$1</f>
        <v>23.48822811940131</v>
      </c>
      <c r="G166" s="184">
        <f t="shared" si="4"/>
        <v>-0.52377188059869084</v>
      </c>
      <c r="H166" s="185">
        <f t="shared" si="5"/>
        <v>-2.1812921897330119E-2</v>
      </c>
      <c r="I166" s="1"/>
    </row>
    <row r="167" spans="1:9" customFormat="1" ht="24.75" customHeight="1">
      <c r="A167" s="1" t="s">
        <v>18</v>
      </c>
      <c r="B167" s="1" t="s">
        <v>121</v>
      </c>
      <c r="C167" s="1" t="s">
        <v>334</v>
      </c>
      <c r="D167" s="183">
        <v>32.736000000000011</v>
      </c>
      <c r="E167" s="183">
        <v>70.534000000000006</v>
      </c>
      <c r="F167" s="69">
        <f>E167*Deflators!$A$1</f>
        <v>68.995447366893728</v>
      </c>
      <c r="G167" s="181">
        <f t="shared" si="4"/>
        <v>36.259447366893717</v>
      </c>
      <c r="H167" s="182">
        <f t="shared" si="5"/>
        <v>1.1076321898489034</v>
      </c>
      <c r="I167" s="1"/>
    </row>
    <row r="168" spans="1:9" customFormat="1" ht="15.6" customHeight="1">
      <c r="A168" s="1" t="s">
        <v>18</v>
      </c>
      <c r="B168" s="1" t="s">
        <v>121</v>
      </c>
      <c r="C168" s="1" t="s">
        <v>335</v>
      </c>
      <c r="D168" s="183">
        <v>0</v>
      </c>
      <c r="E168" s="183">
        <v>0</v>
      </c>
      <c r="F168" s="69">
        <f>E168*Deflators!$A$1</f>
        <v>0</v>
      </c>
      <c r="G168" s="181">
        <f t="shared" si="4"/>
        <v>0</v>
      </c>
      <c r="H168" s="182" t="str">
        <f t="shared" si="5"/>
        <v>-</v>
      </c>
      <c r="I168" s="1"/>
    </row>
    <row r="169" spans="1:9" customFormat="1" ht="15.6" customHeight="1">
      <c r="A169" s="1" t="s">
        <v>18</v>
      </c>
      <c r="B169" s="1" t="s">
        <v>121</v>
      </c>
      <c r="C169" s="1" t="s">
        <v>336</v>
      </c>
      <c r="D169" s="183">
        <v>65.430999999999997</v>
      </c>
      <c r="E169" s="183">
        <v>67.908999999999992</v>
      </c>
      <c r="F169" s="69">
        <f>E169*Deflators!$A$1</f>
        <v>66.427706286874198</v>
      </c>
      <c r="G169" s="181">
        <f t="shared" si="4"/>
        <v>0.99670628687420049</v>
      </c>
      <c r="H169" s="182">
        <f t="shared" si="5"/>
        <v>1.5232936786449856E-2</v>
      </c>
      <c r="I169" s="1"/>
    </row>
    <row r="170" spans="1:9" customFormat="1" ht="15.6" customHeight="1">
      <c r="A170" s="1" t="s">
        <v>18</v>
      </c>
      <c r="B170" s="1" t="s">
        <v>122</v>
      </c>
      <c r="C170" s="1" t="s">
        <v>122</v>
      </c>
      <c r="D170" s="109">
        <v>101.69</v>
      </c>
      <c r="E170" s="109">
        <v>104.563</v>
      </c>
      <c r="F170" s="69">
        <f>E170*Deflators!$A$1</f>
        <v>102.28217544764948</v>
      </c>
      <c r="G170" s="181">
        <f t="shared" si="4"/>
        <v>0.59217544764948116</v>
      </c>
      <c r="H170" s="182">
        <f t="shared" si="5"/>
        <v>5.8233400299880144E-3</v>
      </c>
      <c r="I170" s="1"/>
    </row>
    <row r="171" spans="1:9" customFormat="1" ht="15.6" customHeight="1">
      <c r="A171" s="1" t="s">
        <v>18</v>
      </c>
      <c r="B171" s="1" t="s">
        <v>123</v>
      </c>
      <c r="C171" s="1" t="s">
        <v>337</v>
      </c>
      <c r="D171" s="183">
        <v>14.165000000000001</v>
      </c>
      <c r="E171" s="183">
        <v>11.481000000000002</v>
      </c>
      <c r="F171" s="69">
        <f>E171*Deflators!$A$1</f>
        <v>11.230565843696755</v>
      </c>
      <c r="G171" s="181">
        <f t="shared" si="4"/>
        <v>-2.9344341563032454</v>
      </c>
      <c r="H171" s="182">
        <f t="shared" si="5"/>
        <v>-0.20716090055088213</v>
      </c>
      <c r="I171" s="1"/>
    </row>
    <row r="172" spans="1:9" customFormat="1" ht="15.6" customHeight="1">
      <c r="A172" s="1" t="s">
        <v>18</v>
      </c>
      <c r="B172" s="1" t="s">
        <v>123</v>
      </c>
      <c r="C172" s="1" t="s">
        <v>338</v>
      </c>
      <c r="D172" s="183">
        <v>248.947</v>
      </c>
      <c r="E172" s="183">
        <v>237.07499999999999</v>
      </c>
      <c r="F172" s="69">
        <f>E172*Deflators!$A$1</f>
        <v>231.90370154119046</v>
      </c>
      <c r="G172" s="181">
        <f t="shared" si="4"/>
        <v>-17.043298458809545</v>
      </c>
      <c r="H172" s="182">
        <f t="shared" si="5"/>
        <v>-6.8461553900266106E-2</v>
      </c>
      <c r="I172" s="1"/>
    </row>
    <row r="173" spans="1:9" customFormat="1" ht="15.6" customHeight="1">
      <c r="A173" s="1" t="s">
        <v>18</v>
      </c>
      <c r="B173" s="1" t="s">
        <v>123</v>
      </c>
      <c r="C173" s="1" t="s">
        <v>339</v>
      </c>
      <c r="D173" s="183">
        <v>79.144000000000005</v>
      </c>
      <c r="E173" s="183">
        <v>56.286000000000001</v>
      </c>
      <c r="F173" s="69">
        <f>E173*Deflators!$A$1</f>
        <v>55.058237878086878</v>
      </c>
      <c r="G173" s="181">
        <f t="shared" si="4"/>
        <v>-24.085762121913127</v>
      </c>
      <c r="H173" s="182">
        <f t="shared" si="5"/>
        <v>-0.30432833975933898</v>
      </c>
      <c r="I173" s="1"/>
    </row>
    <row r="174" spans="1:9" customFormat="1" ht="15.6" customHeight="1">
      <c r="A174" s="1" t="s">
        <v>18</v>
      </c>
      <c r="B174" s="1" t="s">
        <v>123</v>
      </c>
      <c r="C174" s="1" t="s">
        <v>340</v>
      </c>
      <c r="D174" s="183">
        <v>46.535999999999994</v>
      </c>
      <c r="E174" s="183">
        <v>60.737999999999992</v>
      </c>
      <c r="F174" s="69">
        <f>E174*Deflators!$A$1</f>
        <v>59.413126749799957</v>
      </c>
      <c r="G174" s="181">
        <f t="shared" si="4"/>
        <v>12.877126749799963</v>
      </c>
      <c r="H174" s="182">
        <f t="shared" si="5"/>
        <v>0.27671322738954712</v>
      </c>
      <c r="I174" s="1"/>
    </row>
    <row r="175" spans="1:9" customFormat="1" ht="15.6" customHeight="1">
      <c r="A175" s="1" t="s">
        <v>18</v>
      </c>
      <c r="B175" s="1" t="s">
        <v>123</v>
      </c>
      <c r="C175" s="1" t="s">
        <v>341</v>
      </c>
      <c r="D175" s="183">
        <v>30.826000000000001</v>
      </c>
      <c r="E175" s="183">
        <v>32.167999999999999</v>
      </c>
      <c r="F175" s="69">
        <f>E175*Deflators!$A$1</f>
        <v>31.466321928406686</v>
      </c>
      <c r="G175" s="181">
        <f t="shared" si="4"/>
        <v>0.640321928406685</v>
      </c>
      <c r="H175" s="182">
        <f t="shared" si="5"/>
        <v>2.0772138078462499E-2</v>
      </c>
      <c r="I175" s="1"/>
    </row>
    <row r="176" spans="1:9" customFormat="1" ht="15.6" customHeight="1">
      <c r="A176" s="1" t="s">
        <v>18</v>
      </c>
      <c r="B176" s="1" t="s">
        <v>128</v>
      </c>
      <c r="C176" s="1" t="s">
        <v>342</v>
      </c>
      <c r="D176" s="109">
        <v>4.4349999999999996</v>
      </c>
      <c r="E176" s="109">
        <v>6.7590000000000003</v>
      </c>
      <c r="F176" s="69">
        <f>E176*Deflators!$A$1</f>
        <v>6.6115664608959461</v>
      </c>
      <c r="G176" s="181">
        <f t="shared" si="4"/>
        <v>2.1765664608959465</v>
      </c>
      <c r="H176" s="182">
        <f t="shared" si="5"/>
        <v>0.4907703406755235</v>
      </c>
      <c r="I176" s="1"/>
    </row>
    <row r="177" spans="1:9" customFormat="1" ht="15.6" customHeight="1">
      <c r="A177" s="1" t="s">
        <v>18</v>
      </c>
      <c r="B177" s="1" t="s">
        <v>128</v>
      </c>
      <c r="C177" s="1" t="s">
        <v>343</v>
      </c>
      <c r="D177" s="183">
        <v>3.0249999999999999</v>
      </c>
      <c r="E177" s="183">
        <v>3.1349999999999998</v>
      </c>
      <c r="F177" s="69">
        <f>E177*Deflators!$A$1</f>
        <v>3.06661648985187</v>
      </c>
      <c r="G177" s="181">
        <f t="shared" si="4"/>
        <v>4.1616489851870053E-2</v>
      </c>
      <c r="H177" s="182">
        <f t="shared" si="5"/>
        <v>1.3757517306403323E-2</v>
      </c>
      <c r="I177" s="1"/>
    </row>
    <row r="178" spans="1:9" customFormat="1" ht="15.6" customHeight="1">
      <c r="A178" s="1" t="s">
        <v>18</v>
      </c>
      <c r="B178" s="1" t="s">
        <v>128</v>
      </c>
      <c r="C178" s="1" t="s">
        <v>344</v>
      </c>
      <c r="D178" s="188">
        <v>7.2759999999999998</v>
      </c>
      <c r="E178" s="188">
        <v>7.5449999999999999</v>
      </c>
      <c r="F178" s="69">
        <f>E178*Deflators!$A$1</f>
        <v>7.3804215042846444</v>
      </c>
      <c r="G178" s="181">
        <f t="shared" si="4"/>
        <v>0.10442150428464458</v>
      </c>
      <c r="H178" s="182">
        <f t="shared" si="5"/>
        <v>1.4351498664739499E-2</v>
      </c>
      <c r="I178" s="1"/>
    </row>
    <row r="179" spans="1:9" customFormat="1" ht="15.6" customHeight="1">
      <c r="A179" t="s">
        <v>18</v>
      </c>
      <c r="B179" t="s">
        <v>129</v>
      </c>
      <c r="C179" t="s">
        <v>129</v>
      </c>
      <c r="D179" s="189">
        <v>39.985999999999997</v>
      </c>
      <c r="E179" s="189">
        <v>39.963000000000001</v>
      </c>
      <c r="F179" s="69">
        <f>E179*Deflators!$A$1</f>
        <v>39.091290202216996</v>
      </c>
      <c r="G179" s="181">
        <f t="shared" si="4"/>
        <v>-0.89470979778300119</v>
      </c>
      <c r="H179" s="182">
        <f t="shared" si="5"/>
        <v>-2.237557639631374E-2</v>
      </c>
    </row>
    <row r="180" spans="1:9" customFormat="1" ht="15.6" customHeight="1">
      <c r="A180" s="1" t="s">
        <v>18</v>
      </c>
      <c r="B180" s="1" t="s">
        <v>345</v>
      </c>
      <c r="C180" s="1" t="s">
        <v>345</v>
      </c>
      <c r="D180" s="183">
        <v>7.194</v>
      </c>
      <c r="E180" s="183">
        <v>50.585000000000001</v>
      </c>
      <c r="F180" s="69">
        <f>E180*Deflators!$A$1</f>
        <v>49.481593345823562</v>
      </c>
      <c r="G180" s="181">
        <f t="shared" si="4"/>
        <v>42.287593345823559</v>
      </c>
      <c r="H180" s="182">
        <f t="shared" si="5"/>
        <v>5.8781753330307982</v>
      </c>
      <c r="I180" s="1"/>
    </row>
    <row r="181" spans="1:9" customFormat="1" ht="15.6" customHeight="1">
      <c r="A181" s="1" t="s">
        <v>18</v>
      </c>
      <c r="B181" s="1" t="s">
        <v>132</v>
      </c>
      <c r="C181" s="1" t="s">
        <v>132</v>
      </c>
      <c r="D181" s="109">
        <v>227.39400000000001</v>
      </c>
      <c r="E181" s="109">
        <v>190.39400000000001</v>
      </c>
      <c r="F181" s="69">
        <f>E181*Deflators!$A$1</f>
        <v>186.24095054827973</v>
      </c>
      <c r="G181" s="181">
        <f t="shared" si="4"/>
        <v>-41.153049451720278</v>
      </c>
      <c r="H181" s="182">
        <f t="shared" si="5"/>
        <v>-0.18097684834129429</v>
      </c>
      <c r="I181" s="1"/>
    </row>
    <row r="182" spans="1:9" customFormat="1" ht="15.6" customHeight="1">
      <c r="A182" s="1" t="s">
        <v>18</v>
      </c>
      <c r="B182" s="1" t="s">
        <v>131</v>
      </c>
      <c r="C182" s="1" t="s">
        <v>131</v>
      </c>
      <c r="D182" s="183">
        <v>62.064999999999998</v>
      </c>
      <c r="E182" s="183">
        <v>34.950000000000003</v>
      </c>
      <c r="F182" s="69">
        <f>E182*Deflators!$A$1</f>
        <v>34.187638379688316</v>
      </c>
      <c r="G182" s="181">
        <f t="shared" si="4"/>
        <v>-27.877361620311682</v>
      </c>
      <c r="H182" s="182">
        <f t="shared" si="5"/>
        <v>-0.44916396713625528</v>
      </c>
      <c r="I182" s="1"/>
    </row>
    <row r="183" spans="1:9" customFormat="1" ht="15.6" customHeight="1">
      <c r="A183" s="1" t="s">
        <v>18</v>
      </c>
      <c r="B183" s="1" t="s">
        <v>133</v>
      </c>
      <c r="C183" s="1" t="s">
        <v>346</v>
      </c>
      <c r="D183" s="109">
        <v>214.75</v>
      </c>
      <c r="E183" s="109">
        <v>215.52500000000001</v>
      </c>
      <c r="F183" s="69">
        <f>E183*Deflators!$A$1</f>
        <v>210.82377000807793</v>
      </c>
      <c r="G183" s="181">
        <f t="shared" si="4"/>
        <v>-3.9262299919220709</v>
      </c>
      <c r="H183" s="182">
        <f t="shared" si="5"/>
        <v>-1.8282793908833857E-2</v>
      </c>
      <c r="I183" s="1"/>
    </row>
    <row r="184" spans="1:9" customFormat="1" ht="15.6" customHeight="1">
      <c r="A184" s="1" t="s">
        <v>18</v>
      </c>
      <c r="B184" s="1" t="s">
        <v>133</v>
      </c>
      <c r="C184" s="1" t="s">
        <v>347</v>
      </c>
      <c r="D184" s="109">
        <v>9.0150000000000006</v>
      </c>
      <c r="E184" s="109">
        <v>9.0150000000000006</v>
      </c>
      <c r="F184" s="69">
        <f>E184*Deflators!$A$1</f>
        <v>8.8183565090955707</v>
      </c>
      <c r="G184" s="181">
        <f t="shared" si="4"/>
        <v>-0.1966434909044299</v>
      </c>
      <c r="H184" s="182">
        <f t="shared" si="5"/>
        <v>-2.1812921897329994E-2</v>
      </c>
      <c r="I184" s="1"/>
    </row>
    <row r="185" spans="1:9" customFormat="1" ht="15.6" customHeight="1">
      <c r="A185" s="1" t="s">
        <v>18</v>
      </c>
      <c r="B185" s="1" t="s">
        <v>134</v>
      </c>
      <c r="C185" s="1" t="s">
        <v>134</v>
      </c>
      <c r="D185" s="109">
        <v>56.16</v>
      </c>
      <c r="E185" s="109">
        <v>23.919999999999998</v>
      </c>
      <c r="F185" s="69">
        <f>E185*Deflators!$A$1</f>
        <v>23.398234908215862</v>
      </c>
      <c r="G185" s="181">
        <f t="shared" si="4"/>
        <v>-32.761765091784135</v>
      </c>
      <c r="H185" s="182">
        <f t="shared" si="5"/>
        <v>-0.58336476303034435</v>
      </c>
      <c r="I185" s="1"/>
    </row>
    <row r="186" spans="1:9" customFormat="1" ht="15.6" customHeight="1">
      <c r="A186" s="1" t="s">
        <v>18</v>
      </c>
      <c r="B186" s="1" t="s">
        <v>136</v>
      </c>
      <c r="C186" s="1" t="s">
        <v>135</v>
      </c>
      <c r="D186" s="183">
        <v>55.835000000000008</v>
      </c>
      <c r="E186" s="183">
        <v>52.230000000000004</v>
      </c>
      <c r="F186" s="69">
        <f>E186*Deflators!$A$1</f>
        <v>51.090711089302452</v>
      </c>
      <c r="G186" s="181">
        <f t="shared" si="4"/>
        <v>-4.7442889106975557</v>
      </c>
      <c r="H186" s="182">
        <f t="shared" si="5"/>
        <v>-8.4969802287052115E-2</v>
      </c>
      <c r="I186" s="1"/>
    </row>
    <row r="187" spans="1:9" customFormat="1" ht="15.6" customHeight="1">
      <c r="A187" s="1" t="s">
        <v>18</v>
      </c>
      <c r="B187" s="1" t="s">
        <v>136</v>
      </c>
      <c r="C187" s="1" t="s">
        <v>348</v>
      </c>
      <c r="D187" s="183">
        <v>2.7240000000000002</v>
      </c>
      <c r="E187" s="183">
        <v>9.6</v>
      </c>
      <c r="F187" s="69">
        <f>E187*Deflators!$A$1</f>
        <v>9.3905959497856308</v>
      </c>
      <c r="G187" s="181">
        <f t="shared" si="4"/>
        <v>6.6665959497856306</v>
      </c>
      <c r="H187" s="182">
        <f t="shared" si="5"/>
        <v>2.447355341330995</v>
      </c>
      <c r="I187" s="1"/>
    </row>
    <row r="188" spans="1:9" customFormat="1" ht="15.6" customHeight="1">
      <c r="A188" s="1" t="s">
        <v>18</v>
      </c>
      <c r="B188" s="1" t="s">
        <v>137</v>
      </c>
      <c r="C188" s="1" t="s">
        <v>137</v>
      </c>
      <c r="D188" s="183">
        <v>30.842999999999996</v>
      </c>
      <c r="E188" s="183">
        <v>32.349999999999994</v>
      </c>
      <c r="F188" s="69">
        <f>E188*Deflators!$A$1</f>
        <v>31.644351976621365</v>
      </c>
      <c r="G188" s="181">
        <f t="shared" si="4"/>
        <v>0.80135197662136903</v>
      </c>
      <c r="H188" s="182">
        <f t="shared" si="5"/>
        <v>2.5981648238542591E-2</v>
      </c>
      <c r="I188" s="1"/>
    </row>
    <row r="189" spans="1:9" customFormat="1" ht="15.6" customHeight="1">
      <c r="A189" s="66" t="s">
        <v>18</v>
      </c>
      <c r="B189" s="66" t="s">
        <v>138</v>
      </c>
      <c r="C189" s="66" t="s">
        <v>138</v>
      </c>
      <c r="D189" s="110">
        <v>62.924999999999997</v>
      </c>
      <c r="E189" s="110">
        <v>72.956999999999994</v>
      </c>
      <c r="F189" s="165">
        <f>E189*Deflators!$A$1</f>
        <v>71.365594657136484</v>
      </c>
      <c r="G189" s="184">
        <f t="shared" si="4"/>
        <v>8.4405946571364865</v>
      </c>
      <c r="H189" s="185">
        <f t="shared" si="5"/>
        <v>0.13413738032795369</v>
      </c>
      <c r="I189" s="1"/>
    </row>
    <row r="190" spans="1:9" customFormat="1" ht="24.75" customHeight="1">
      <c r="A190" s="1" t="s">
        <v>19</v>
      </c>
      <c r="B190" s="1" t="s">
        <v>140</v>
      </c>
      <c r="C190" s="1" t="s">
        <v>349</v>
      </c>
      <c r="D190" s="188">
        <v>590.02900000000011</v>
      </c>
      <c r="E190" s="188">
        <v>762.23400000000004</v>
      </c>
      <c r="F190" s="69">
        <f>E190*Deflators!$A$1</f>
        <v>745.60744929051054</v>
      </c>
      <c r="G190" s="181">
        <f t="shared" si="4"/>
        <v>155.57844929051043</v>
      </c>
      <c r="H190" s="182">
        <f t="shared" si="5"/>
        <v>0.26367932642380359</v>
      </c>
      <c r="I190" s="1"/>
    </row>
    <row r="191" spans="1:9" customFormat="1" ht="15.6" customHeight="1">
      <c r="A191" s="1" t="s">
        <v>19</v>
      </c>
      <c r="B191" s="1" t="s">
        <v>140</v>
      </c>
      <c r="C191" s="1" t="s">
        <v>350</v>
      </c>
      <c r="D191" s="183">
        <v>40.442</v>
      </c>
      <c r="E191" s="183">
        <v>49.076000000000001</v>
      </c>
      <c r="F191" s="69">
        <f>E191*Deflators!$A$1</f>
        <v>48.00550904496663</v>
      </c>
      <c r="G191" s="181">
        <f t="shared" si="4"/>
        <v>7.5635090449666293</v>
      </c>
      <c r="H191" s="182">
        <f t="shared" si="5"/>
        <v>0.18702114249954574</v>
      </c>
      <c r="I191" s="1"/>
    </row>
    <row r="192" spans="1:9" customFormat="1" ht="15.6" customHeight="1">
      <c r="A192" s="1" t="s">
        <v>19</v>
      </c>
      <c r="B192" s="1" t="s">
        <v>140</v>
      </c>
      <c r="C192" s="1" t="s">
        <v>351</v>
      </c>
      <c r="D192" s="183">
        <v>4.4080000000000004</v>
      </c>
      <c r="E192" s="183">
        <v>2.4669999999999996</v>
      </c>
      <c r="F192" s="69">
        <f>E192*Deflators!$A$1</f>
        <v>2.4131875216792862</v>
      </c>
      <c r="G192" s="181">
        <f t="shared" si="4"/>
        <v>-1.9948124783207142</v>
      </c>
      <c r="H192" s="182">
        <f t="shared" si="5"/>
        <v>-0.45254366568074272</v>
      </c>
      <c r="I192" s="1"/>
    </row>
    <row r="193" spans="1:9" customFormat="1" ht="15.6" customHeight="1">
      <c r="A193" s="1" t="s">
        <v>19</v>
      </c>
      <c r="B193" s="1" t="s">
        <v>141</v>
      </c>
      <c r="C193" s="1" t="s">
        <v>141</v>
      </c>
      <c r="D193" s="109">
        <v>52.212000000000003</v>
      </c>
      <c r="E193" s="109">
        <v>60.587000000000003</v>
      </c>
      <c r="F193" s="69">
        <f>E193*Deflators!$A$1</f>
        <v>59.265420501006467</v>
      </c>
      <c r="G193" s="181">
        <f t="shared" si="4"/>
        <v>7.0534205010064639</v>
      </c>
      <c r="H193" s="182">
        <f t="shared" si="5"/>
        <v>0.13509194248461012</v>
      </c>
      <c r="I193" s="1"/>
    </row>
    <row r="194" spans="1:9" customFormat="1" ht="15.6" customHeight="1">
      <c r="A194" s="1" t="s">
        <v>19</v>
      </c>
      <c r="B194" s="1" t="s">
        <v>142</v>
      </c>
      <c r="C194" s="1" t="s">
        <v>142</v>
      </c>
      <c r="D194" s="183">
        <v>5.5709999999999997</v>
      </c>
      <c r="E194" s="183">
        <v>5.532</v>
      </c>
      <c r="F194" s="69">
        <f>E194*Deflators!$A$1</f>
        <v>5.41133091606397</v>
      </c>
      <c r="G194" s="181">
        <f t="shared" si="4"/>
        <v>-0.15966908393602974</v>
      </c>
      <c r="H194" s="182">
        <f t="shared" si="5"/>
        <v>-2.8660758200687444E-2</v>
      </c>
      <c r="I194" s="1"/>
    </row>
    <row r="195" spans="1:9" customFormat="1" ht="15.6" customHeight="1">
      <c r="A195" s="66" t="s">
        <v>19</v>
      </c>
      <c r="B195" s="66" t="s">
        <v>143</v>
      </c>
      <c r="C195" s="66" t="s">
        <v>143</v>
      </c>
      <c r="D195" s="110">
        <v>320.58499999999998</v>
      </c>
      <c r="E195" s="110">
        <v>325.61</v>
      </c>
      <c r="F195" s="165">
        <f>E195*Deflators!$A$1</f>
        <v>318.50749450101034</v>
      </c>
      <c r="G195" s="184">
        <f t="shared" si="4"/>
        <v>-2.0775054989896375</v>
      </c>
      <c r="H195" s="185">
        <f t="shared" si="5"/>
        <v>-6.4803577802755516E-3</v>
      </c>
      <c r="I195" s="1"/>
    </row>
    <row r="196" spans="1:9" customFormat="1" ht="24.75" customHeight="1">
      <c r="A196" s="1" t="s">
        <v>20</v>
      </c>
      <c r="B196" s="1" t="s">
        <v>352</v>
      </c>
      <c r="C196" s="1" t="s">
        <v>353</v>
      </c>
      <c r="D196" s="183">
        <v>282</v>
      </c>
      <c r="E196" s="183">
        <v>282</v>
      </c>
      <c r="F196" s="69">
        <f>E196*Deflators!$A$1</f>
        <v>275.84875602495293</v>
      </c>
      <c r="G196" s="181">
        <f t="shared" ref="G196:G259" si="6">F196-D196</f>
        <v>-6.1512439750470662</v>
      </c>
      <c r="H196" s="182">
        <f t="shared" ref="H196:H259" si="7">IFERROR(G196/D196, "-")</f>
        <v>-2.1812921897330022E-2</v>
      </c>
      <c r="I196" s="1"/>
    </row>
    <row r="197" spans="1:9" customFormat="1" ht="15.6" customHeight="1">
      <c r="A197" s="1" t="s">
        <v>20</v>
      </c>
      <c r="B197" s="1" t="s">
        <v>352</v>
      </c>
      <c r="C197" s="1" t="s">
        <v>354</v>
      </c>
      <c r="D197" s="109">
        <v>142</v>
      </c>
      <c r="E197" s="109">
        <v>142</v>
      </c>
      <c r="F197" s="69">
        <f>E197*Deflators!$A$1</f>
        <v>138.90256509057912</v>
      </c>
      <c r="G197" s="181">
        <f t="shared" si="6"/>
        <v>-3.0974349094208833</v>
      </c>
      <c r="H197" s="182">
        <f t="shared" si="7"/>
        <v>-2.1812921897330164E-2</v>
      </c>
      <c r="I197" s="1"/>
    </row>
    <row r="198" spans="1:9" customFormat="1" ht="15.6" customHeight="1">
      <c r="A198" s="1" t="s">
        <v>20</v>
      </c>
      <c r="B198" s="1" t="s">
        <v>352</v>
      </c>
      <c r="C198" s="1" t="s">
        <v>355</v>
      </c>
      <c r="D198" s="109">
        <v>50.7</v>
      </c>
      <c r="E198" s="109">
        <v>51.65</v>
      </c>
      <c r="F198" s="69">
        <f>E198*Deflators!$A$1</f>
        <v>50.523362584002896</v>
      </c>
      <c r="G198" s="181">
        <f t="shared" si="6"/>
        <v>-0.17663741599710647</v>
      </c>
      <c r="H198" s="182">
        <f t="shared" si="7"/>
        <v>-3.4839727021125535E-3</v>
      </c>
      <c r="I198" s="1"/>
    </row>
    <row r="199" spans="1:9" customFormat="1" ht="15.6" customHeight="1">
      <c r="A199" s="1" t="s">
        <v>20</v>
      </c>
      <c r="B199" s="1" t="s">
        <v>352</v>
      </c>
      <c r="C199" s="1" t="s">
        <v>356</v>
      </c>
      <c r="D199" s="183">
        <v>14</v>
      </c>
      <c r="E199" s="183">
        <v>0</v>
      </c>
      <c r="F199" s="69">
        <f>E199*Deflators!$A$1</f>
        <v>0</v>
      </c>
      <c r="G199" s="181">
        <f t="shared" si="6"/>
        <v>-14</v>
      </c>
      <c r="H199" s="182">
        <f t="shared" si="7"/>
        <v>-1</v>
      </c>
      <c r="I199" s="1"/>
    </row>
    <row r="200" spans="1:9" customFormat="1" ht="15.6" customHeight="1">
      <c r="A200" s="1" t="s">
        <v>20</v>
      </c>
      <c r="B200" s="1" t="s">
        <v>352</v>
      </c>
      <c r="C200" s="1" t="s">
        <v>357</v>
      </c>
      <c r="D200" s="183">
        <v>8.75</v>
      </c>
      <c r="E200" s="183">
        <v>26</v>
      </c>
      <c r="F200" s="69">
        <f>E200*Deflators!$A$1</f>
        <v>25.432864030669418</v>
      </c>
      <c r="G200" s="181">
        <f t="shared" si="6"/>
        <v>16.682864030669418</v>
      </c>
      <c r="H200" s="182">
        <f t="shared" si="7"/>
        <v>1.9066130320765049</v>
      </c>
      <c r="I200" s="1"/>
    </row>
    <row r="201" spans="1:9" customFormat="1" ht="15.6" customHeight="1">
      <c r="A201" s="1" t="s">
        <v>20</v>
      </c>
      <c r="B201" s="1" t="s">
        <v>352</v>
      </c>
      <c r="C201" s="1" t="s">
        <v>358</v>
      </c>
      <c r="D201" s="183">
        <v>0.85</v>
      </c>
      <c r="E201" s="183">
        <v>0.87</v>
      </c>
      <c r="F201" s="69">
        <f>E201*Deflators!$A$1</f>
        <v>0.85102275794932281</v>
      </c>
      <c r="G201" s="181">
        <f t="shared" si="6"/>
        <v>1.0227579493228278E-3</v>
      </c>
      <c r="H201" s="182">
        <f t="shared" si="7"/>
        <v>1.2032446462621504E-3</v>
      </c>
      <c r="I201" s="1"/>
    </row>
    <row r="202" spans="1:9" customFormat="1" ht="15.6" customHeight="1">
      <c r="A202" s="1" t="s">
        <v>20</v>
      </c>
      <c r="B202" s="1" t="s">
        <v>352</v>
      </c>
      <c r="C202" s="1" t="s">
        <v>359</v>
      </c>
      <c r="D202" s="109">
        <v>24.841000000000001</v>
      </c>
      <c r="E202" s="109">
        <v>25.636000000000003</v>
      </c>
      <c r="F202" s="69">
        <f>E202*Deflators!$A$1</f>
        <v>25.076803934240047</v>
      </c>
      <c r="G202" s="181">
        <f t="shared" si="6"/>
        <v>0.23580393424004598</v>
      </c>
      <c r="H202" s="182">
        <f t="shared" si="7"/>
        <v>9.4925298595083113E-3</v>
      </c>
      <c r="I202" s="1"/>
    </row>
    <row r="203" spans="1:9" customFormat="1" ht="15.6" customHeight="1">
      <c r="A203" s="1" t="s">
        <v>20</v>
      </c>
      <c r="B203" s="1" t="s">
        <v>352</v>
      </c>
      <c r="C203" s="1" t="s">
        <v>360</v>
      </c>
      <c r="D203" s="183">
        <v>10.097999999999999</v>
      </c>
      <c r="E203" s="183">
        <v>11.700000000000001</v>
      </c>
      <c r="F203" s="69">
        <f>E203*Deflators!$A$1</f>
        <v>11.444788813801239</v>
      </c>
      <c r="G203" s="181">
        <f t="shared" si="6"/>
        <v>1.3467888138012398</v>
      </c>
      <c r="H203" s="182">
        <f t="shared" si="7"/>
        <v>0.13337183737386016</v>
      </c>
      <c r="I203" s="1"/>
    </row>
    <row r="204" spans="1:9" customFormat="1" ht="15.6" customHeight="1">
      <c r="A204" s="1" t="s">
        <v>20</v>
      </c>
      <c r="B204" s="1" t="s">
        <v>352</v>
      </c>
      <c r="C204" s="1" t="s">
        <v>361</v>
      </c>
      <c r="D204" s="183">
        <v>2.1</v>
      </c>
      <c r="E204" s="183">
        <v>0.85000000000000009</v>
      </c>
      <c r="F204" s="69">
        <f>E204*Deflators!$A$1</f>
        <v>0.83145901638726949</v>
      </c>
      <c r="G204" s="181">
        <f t="shared" si="6"/>
        <v>-1.2685409836127306</v>
      </c>
      <c r="H204" s="182">
        <f t="shared" si="7"/>
        <v>-0.60406713505368126</v>
      </c>
      <c r="I204" s="1"/>
    </row>
    <row r="205" spans="1:9" customFormat="1" ht="15.6" customHeight="1">
      <c r="A205" s="1" t="s">
        <v>20</v>
      </c>
      <c r="B205" s="1" t="s">
        <v>352</v>
      </c>
      <c r="C205" s="1" t="s">
        <v>362</v>
      </c>
      <c r="D205" s="109">
        <v>0</v>
      </c>
      <c r="E205" s="109">
        <v>0</v>
      </c>
      <c r="F205" s="69">
        <f>E205*Deflators!$A$1</f>
        <v>0</v>
      </c>
      <c r="G205" s="181">
        <f t="shared" si="6"/>
        <v>0</v>
      </c>
      <c r="H205" s="182" t="str">
        <f t="shared" si="7"/>
        <v>-</v>
      </c>
      <c r="I205" s="1"/>
    </row>
    <row r="206" spans="1:9" customFormat="1" ht="15.6" customHeight="1">
      <c r="A206" s="1" t="s">
        <v>20</v>
      </c>
      <c r="B206" s="1" t="s">
        <v>352</v>
      </c>
      <c r="C206" s="1" t="s">
        <v>363</v>
      </c>
      <c r="D206" s="183">
        <v>3.1E-2</v>
      </c>
      <c r="E206" s="183">
        <v>3.1E-2</v>
      </c>
      <c r="F206" s="69">
        <f>E206*Deflators!$A$1</f>
        <v>3.0323799421182768E-2</v>
      </c>
      <c r="G206" s="181">
        <f t="shared" si="6"/>
        <v>-6.7620057881723206E-4</v>
      </c>
      <c r="H206" s="182">
        <f t="shared" si="7"/>
        <v>-2.1812921897330067E-2</v>
      </c>
      <c r="I206" s="1"/>
    </row>
    <row r="207" spans="1:9" customFormat="1" ht="15.6" customHeight="1">
      <c r="A207" s="1" t="s">
        <v>20</v>
      </c>
      <c r="B207" s="1" t="s">
        <v>352</v>
      </c>
      <c r="C207" s="1" t="s">
        <v>364</v>
      </c>
      <c r="D207" s="183">
        <v>65.5</v>
      </c>
      <c r="E207" s="183">
        <v>65.5</v>
      </c>
      <c r="F207" s="69">
        <f>E207*Deflators!$A$1</f>
        <v>64.071253615724885</v>
      </c>
      <c r="G207" s="181">
        <f t="shared" si="6"/>
        <v>-1.4287463842751151</v>
      </c>
      <c r="H207" s="182">
        <f t="shared" si="7"/>
        <v>-2.1812921897330001E-2</v>
      </c>
      <c r="I207" s="1"/>
    </row>
    <row r="208" spans="1:9" customFormat="1" ht="15.6" customHeight="1">
      <c r="A208" s="1" t="s">
        <v>20</v>
      </c>
      <c r="B208" s="1" t="s">
        <v>352</v>
      </c>
      <c r="C208" s="1" t="s">
        <v>365</v>
      </c>
      <c r="D208" s="183">
        <v>106.795</v>
      </c>
      <c r="E208" s="183">
        <v>89.931999999999988</v>
      </c>
      <c r="F208" s="69">
        <f>E208*Deflators!$A$1</f>
        <v>87.970320307929299</v>
      </c>
      <c r="G208" s="181">
        <f t="shared" si="6"/>
        <v>-18.824679692070703</v>
      </c>
      <c r="H208" s="182">
        <f t="shared" si="7"/>
        <v>-0.1762692981138696</v>
      </c>
      <c r="I208" s="1"/>
    </row>
    <row r="209" spans="1:9" customFormat="1" ht="15.6" customHeight="1">
      <c r="A209" s="1" t="s">
        <v>20</v>
      </c>
      <c r="B209" s="1" t="s">
        <v>352</v>
      </c>
      <c r="C209" s="1" t="s">
        <v>366</v>
      </c>
      <c r="D209" s="183">
        <v>0.31</v>
      </c>
      <c r="E209" s="183">
        <v>0</v>
      </c>
      <c r="F209" s="69">
        <f>E209*Deflators!$A$1</f>
        <v>0</v>
      </c>
      <c r="G209" s="181">
        <f t="shared" si="6"/>
        <v>-0.31</v>
      </c>
      <c r="H209" s="182">
        <f t="shared" si="7"/>
        <v>-1</v>
      </c>
      <c r="I209" s="1"/>
    </row>
    <row r="210" spans="1:9" customFormat="1" ht="15.6" customHeight="1">
      <c r="A210" s="1" t="s">
        <v>20</v>
      </c>
      <c r="B210" s="1" t="s">
        <v>352</v>
      </c>
      <c r="C210" s="1" t="s">
        <v>367</v>
      </c>
      <c r="D210" s="183">
        <v>11</v>
      </c>
      <c r="E210" s="183">
        <v>7</v>
      </c>
      <c r="F210" s="69">
        <f>E210*Deflators!$A$1</f>
        <v>6.8473095467186891</v>
      </c>
      <c r="G210" s="181">
        <f t="shared" si="6"/>
        <v>-4.1526904532813109</v>
      </c>
      <c r="H210" s="182">
        <f t="shared" si="7"/>
        <v>-0.37751731393466464</v>
      </c>
      <c r="I210" s="1"/>
    </row>
    <row r="211" spans="1:9" customFormat="1" ht="15.6" customHeight="1">
      <c r="A211" s="1" t="s">
        <v>20</v>
      </c>
      <c r="B211" s="1" t="s">
        <v>146</v>
      </c>
      <c r="C211" s="1" t="s">
        <v>368</v>
      </c>
      <c r="D211" s="183">
        <v>1.9019999999999999</v>
      </c>
      <c r="E211" s="183">
        <v>2</v>
      </c>
      <c r="F211" s="69">
        <f>E211*Deflators!$A$1</f>
        <v>1.9563741562053398</v>
      </c>
      <c r="G211" s="181">
        <f t="shared" si="6"/>
        <v>5.4374156205339919E-2</v>
      </c>
      <c r="H211" s="182">
        <f t="shared" si="7"/>
        <v>2.8587884440241809E-2</v>
      </c>
      <c r="I211" s="1"/>
    </row>
    <row r="212" spans="1:9" customFormat="1" ht="15.6" customHeight="1">
      <c r="A212" s="1" t="s">
        <v>20</v>
      </c>
      <c r="B212" s="1" t="s">
        <v>146</v>
      </c>
      <c r="C212" s="1" t="s">
        <v>369</v>
      </c>
      <c r="D212" s="183">
        <v>24.248000000000001</v>
      </c>
      <c r="E212" s="183">
        <v>24.308</v>
      </c>
      <c r="F212" s="69">
        <f>E212*Deflators!$A$1</f>
        <v>23.777771494519701</v>
      </c>
      <c r="G212" s="181">
        <f t="shared" si="6"/>
        <v>-0.47022850548029993</v>
      </c>
      <c r="H212" s="182">
        <f t="shared" si="7"/>
        <v>-1.9392465583978058E-2</v>
      </c>
      <c r="I212" s="1"/>
    </row>
    <row r="213" spans="1:9" customFormat="1" ht="15.6" customHeight="1">
      <c r="A213" s="1" t="s">
        <v>20</v>
      </c>
      <c r="B213" s="1" t="s">
        <v>146</v>
      </c>
      <c r="C213" s="1" t="s">
        <v>370</v>
      </c>
      <c r="D213" s="109">
        <v>4.8879999999999999</v>
      </c>
      <c r="E213" s="109">
        <v>5.6749999999999998</v>
      </c>
      <c r="F213" s="69">
        <f>E213*Deflators!$A$1</f>
        <v>5.5512116682326518</v>
      </c>
      <c r="G213" s="181">
        <f t="shared" si="6"/>
        <v>0.66321166823265187</v>
      </c>
      <c r="H213" s="182">
        <f t="shared" si="7"/>
        <v>0.13568160152059164</v>
      </c>
      <c r="I213" s="1"/>
    </row>
    <row r="214" spans="1:9" customFormat="1" ht="15.6" customHeight="1">
      <c r="A214" s="1" t="s">
        <v>20</v>
      </c>
      <c r="B214" s="1" t="s">
        <v>146</v>
      </c>
      <c r="C214" s="1" t="s">
        <v>371</v>
      </c>
      <c r="D214" s="109">
        <v>8.8650000000000002</v>
      </c>
      <c r="E214" s="109">
        <v>9.5680000000000014</v>
      </c>
      <c r="F214" s="69">
        <f>E214*Deflators!$A$1</f>
        <v>9.3592939632863477</v>
      </c>
      <c r="G214" s="181">
        <f t="shared" si="6"/>
        <v>0.49429396328634745</v>
      </c>
      <c r="H214" s="182">
        <f t="shared" si="7"/>
        <v>5.5757920280467846E-2</v>
      </c>
      <c r="I214" s="1"/>
    </row>
    <row r="215" spans="1:9" customFormat="1" ht="15.6" customHeight="1">
      <c r="A215" s="1" t="s">
        <v>20</v>
      </c>
      <c r="B215" s="1" t="s">
        <v>146</v>
      </c>
      <c r="C215" s="1" t="s">
        <v>372</v>
      </c>
      <c r="D215" s="183">
        <v>9</v>
      </c>
      <c r="E215" s="183">
        <v>9.3000000000000007</v>
      </c>
      <c r="F215" s="69">
        <f>E215*Deflators!$A$1</f>
        <v>9.0971398263548302</v>
      </c>
      <c r="G215" s="181">
        <f t="shared" si="6"/>
        <v>9.7139826354830205E-2</v>
      </c>
      <c r="H215" s="182">
        <f t="shared" si="7"/>
        <v>1.0793314039425579E-2</v>
      </c>
      <c r="I215" s="1"/>
    </row>
    <row r="216" spans="1:9" customFormat="1" ht="15.6" customHeight="1">
      <c r="A216" s="1" t="s">
        <v>20</v>
      </c>
      <c r="B216" s="1" t="s">
        <v>146</v>
      </c>
      <c r="C216" s="1" t="s">
        <v>373</v>
      </c>
      <c r="D216" s="183">
        <v>1.1099999999999999</v>
      </c>
      <c r="E216" s="183">
        <v>1.02</v>
      </c>
      <c r="F216" s="69">
        <f>E216*Deflators!$A$1</f>
        <v>0.99775081966472334</v>
      </c>
      <c r="G216" s="181">
        <f t="shared" si="6"/>
        <v>-0.11224918033527653</v>
      </c>
      <c r="H216" s="182">
        <f t="shared" si="7"/>
        <v>-0.10112538768943832</v>
      </c>
      <c r="I216" s="1"/>
    </row>
    <row r="217" spans="1:9" customFormat="1" ht="15.6" customHeight="1">
      <c r="A217" s="1" t="s">
        <v>20</v>
      </c>
      <c r="B217" s="1" t="s">
        <v>146</v>
      </c>
      <c r="C217" s="1" t="s">
        <v>374</v>
      </c>
      <c r="D217" s="183">
        <v>4.7149999999999999</v>
      </c>
      <c r="E217" s="183">
        <v>4.617</v>
      </c>
      <c r="F217" s="69">
        <f>E217*Deflators!$A$1</f>
        <v>4.516289739600027</v>
      </c>
      <c r="G217" s="181">
        <f t="shared" si="6"/>
        <v>-0.19871026039997286</v>
      </c>
      <c r="H217" s="182">
        <f t="shared" si="7"/>
        <v>-4.2144275800630515E-2</v>
      </c>
      <c r="I217" s="1"/>
    </row>
    <row r="218" spans="1:9" customFormat="1" ht="15.6" customHeight="1">
      <c r="A218" s="1" t="s">
        <v>20</v>
      </c>
      <c r="B218" s="1" t="s">
        <v>147</v>
      </c>
      <c r="C218" s="1" t="s">
        <v>375</v>
      </c>
      <c r="D218" s="183">
        <v>0</v>
      </c>
      <c r="E218" s="183">
        <v>0</v>
      </c>
      <c r="F218" s="69">
        <f>E218*Deflators!$A$1</f>
        <v>0</v>
      </c>
      <c r="G218" s="181">
        <f t="shared" si="6"/>
        <v>0</v>
      </c>
      <c r="H218" s="182" t="str">
        <f t="shared" si="7"/>
        <v>-</v>
      </c>
      <c r="I218" s="1"/>
    </row>
    <row r="219" spans="1:9" customFormat="1" ht="15.6" customHeight="1">
      <c r="A219" s="1" t="s">
        <v>20</v>
      </c>
      <c r="B219" s="1" t="s">
        <v>147</v>
      </c>
      <c r="C219" s="1" t="s">
        <v>376</v>
      </c>
      <c r="D219" s="183">
        <v>0.2</v>
      </c>
      <c r="E219" s="183">
        <v>-0.3</v>
      </c>
      <c r="F219" s="69">
        <f>E219*Deflators!$A$1</f>
        <v>-0.29345612343080096</v>
      </c>
      <c r="G219" s="181">
        <f t="shared" si="6"/>
        <v>-0.49345612343080097</v>
      </c>
      <c r="H219" s="182">
        <f t="shared" si="7"/>
        <v>-2.4672806171540049</v>
      </c>
      <c r="I219" s="1"/>
    </row>
    <row r="220" spans="1:9" customFormat="1" ht="15.6" customHeight="1">
      <c r="A220" s="1" t="s">
        <v>20</v>
      </c>
      <c r="B220" s="1" t="s">
        <v>147</v>
      </c>
      <c r="C220" s="1" t="s">
        <v>377</v>
      </c>
      <c r="D220" s="183">
        <v>14.5</v>
      </c>
      <c r="E220" s="183">
        <v>16.64</v>
      </c>
      <c r="F220" s="69">
        <f>E220*Deflators!$A$1</f>
        <v>16.277032979628427</v>
      </c>
      <c r="G220" s="181">
        <f t="shared" si="6"/>
        <v>1.7770329796284265</v>
      </c>
      <c r="H220" s="182">
        <f t="shared" si="7"/>
        <v>0.1225539985950639</v>
      </c>
      <c r="I220" s="1"/>
    </row>
    <row r="221" spans="1:9" customFormat="1" ht="15.6" customHeight="1">
      <c r="A221" s="1" t="s">
        <v>20</v>
      </c>
      <c r="B221" s="1" t="s">
        <v>147</v>
      </c>
      <c r="C221" s="1" t="s">
        <v>378</v>
      </c>
      <c r="D221" s="183">
        <v>0</v>
      </c>
      <c r="E221" s="183">
        <v>0</v>
      </c>
      <c r="F221" s="69">
        <f>E221*Deflators!$A$1</f>
        <v>0</v>
      </c>
      <c r="G221" s="181">
        <f t="shared" si="6"/>
        <v>0</v>
      </c>
      <c r="H221" s="182" t="str">
        <f t="shared" si="7"/>
        <v>-</v>
      </c>
      <c r="I221" s="1"/>
    </row>
    <row r="222" spans="1:9" customFormat="1" ht="15.6" customHeight="1">
      <c r="A222" s="1" t="s">
        <v>20</v>
      </c>
      <c r="B222" s="1" t="s">
        <v>379</v>
      </c>
      <c r="C222" s="1" t="s">
        <v>379</v>
      </c>
      <c r="D222" s="109">
        <v>79.340999999999994</v>
      </c>
      <c r="E222" s="109">
        <v>79.344999999999985</v>
      </c>
      <c r="F222" s="69">
        <f>E222*Deflators!$A$1</f>
        <v>77.614253712056325</v>
      </c>
      <c r="G222" s="181">
        <f t="shared" si="6"/>
        <v>-1.7267462879436692</v>
      </c>
      <c r="H222" s="182">
        <f t="shared" si="7"/>
        <v>-2.1763606306243549E-2</v>
      </c>
      <c r="I222" s="1"/>
    </row>
    <row r="223" spans="1:9" customFormat="1" ht="15.6" customHeight="1">
      <c r="A223" s="1" t="s">
        <v>20</v>
      </c>
      <c r="B223" s="1" t="s">
        <v>150</v>
      </c>
      <c r="C223" s="1" t="s">
        <v>380</v>
      </c>
      <c r="D223" s="109">
        <v>0</v>
      </c>
      <c r="E223" s="109">
        <v>0</v>
      </c>
      <c r="F223" s="69">
        <f>E223*Deflators!$A$1</f>
        <v>0</v>
      </c>
      <c r="G223" s="181">
        <f t="shared" si="6"/>
        <v>0</v>
      </c>
      <c r="H223" s="182" t="str">
        <f t="shared" si="7"/>
        <v>-</v>
      </c>
      <c r="I223" s="1"/>
    </row>
    <row r="224" spans="1:9" customFormat="1" ht="15.6" customHeight="1">
      <c r="A224" s="1" t="s">
        <v>20</v>
      </c>
      <c r="B224" s="1" t="s">
        <v>150</v>
      </c>
      <c r="C224" s="1" t="s">
        <v>381</v>
      </c>
      <c r="D224" s="183">
        <v>0</v>
      </c>
      <c r="E224" s="183">
        <v>0</v>
      </c>
      <c r="F224" s="69">
        <f>E224*Deflators!$A$1</f>
        <v>0</v>
      </c>
      <c r="G224" s="181">
        <f t="shared" si="6"/>
        <v>0</v>
      </c>
      <c r="H224" s="182" t="str">
        <f t="shared" si="7"/>
        <v>-</v>
      </c>
      <c r="I224" s="1"/>
    </row>
    <row r="225" spans="1:9" customFormat="1" ht="15.6" customHeight="1">
      <c r="A225" s="1" t="s">
        <v>20</v>
      </c>
      <c r="B225" s="1" t="s">
        <v>150</v>
      </c>
      <c r="C225" s="1" t="s">
        <v>382</v>
      </c>
      <c r="D225" s="183">
        <v>8.0240000000000009</v>
      </c>
      <c r="E225" s="183">
        <v>7.09</v>
      </c>
      <c r="F225" s="69">
        <f>E225*Deflators!$A$1</f>
        <v>6.9353463837479294</v>
      </c>
      <c r="G225" s="181">
        <f t="shared" si="6"/>
        <v>-1.0886536162520715</v>
      </c>
      <c r="H225" s="182">
        <f t="shared" si="7"/>
        <v>-0.13567467799751637</v>
      </c>
      <c r="I225" s="1"/>
    </row>
    <row r="226" spans="1:9" customFormat="1" ht="15.6" customHeight="1">
      <c r="A226" s="1" t="s">
        <v>20</v>
      </c>
      <c r="B226" s="1" t="s">
        <v>151</v>
      </c>
      <c r="C226" s="1" t="s">
        <v>151</v>
      </c>
      <c r="D226" s="183">
        <v>9.7800000000000011</v>
      </c>
      <c r="E226" s="183">
        <v>9.4939999999999998</v>
      </c>
      <c r="F226" s="69">
        <f>E226*Deflators!$A$1</f>
        <v>9.286908119506748</v>
      </c>
      <c r="G226" s="181">
        <f t="shared" si="6"/>
        <v>-0.49309188049325314</v>
      </c>
      <c r="H226" s="182">
        <f t="shared" si="7"/>
        <v>-5.0418392688471689E-2</v>
      </c>
      <c r="I226" s="1"/>
    </row>
    <row r="227" spans="1:9" customFormat="1" ht="15.6" customHeight="1">
      <c r="A227" s="1" t="s">
        <v>20</v>
      </c>
      <c r="B227" s="1" t="s">
        <v>151</v>
      </c>
      <c r="C227" s="1" t="s">
        <v>383</v>
      </c>
      <c r="D227" s="183">
        <v>1.68</v>
      </c>
      <c r="E227" s="183">
        <v>1.81</v>
      </c>
      <c r="F227" s="69">
        <f>E227*Deflators!$A$1</f>
        <v>1.7705186113658327</v>
      </c>
      <c r="G227" s="181">
        <f t="shared" si="6"/>
        <v>9.0518611365832724E-2</v>
      </c>
      <c r="H227" s="182">
        <f t="shared" si="7"/>
        <v>5.3880125812995672E-2</v>
      </c>
      <c r="I227" s="1"/>
    </row>
    <row r="228" spans="1:9" customFormat="1" ht="15.6" customHeight="1">
      <c r="A228" s="1" t="s">
        <v>20</v>
      </c>
      <c r="B228" s="1" t="s">
        <v>153</v>
      </c>
      <c r="C228" s="1" t="s">
        <v>384</v>
      </c>
      <c r="D228" s="109">
        <v>23.326000000000001</v>
      </c>
      <c r="E228" s="109">
        <v>23.326000000000001</v>
      </c>
      <c r="F228" s="69">
        <f>E228*Deflators!$A$1</f>
        <v>22.817191783822878</v>
      </c>
      <c r="G228" s="181">
        <f t="shared" si="6"/>
        <v>-0.50880821617712257</v>
      </c>
      <c r="H228" s="182">
        <f t="shared" si="7"/>
        <v>-2.1812921897330129E-2</v>
      </c>
      <c r="I228" s="1"/>
    </row>
    <row r="229" spans="1:9" customFormat="1" ht="15.6" customHeight="1">
      <c r="A229" s="1" t="s">
        <v>20</v>
      </c>
      <c r="B229" s="1" t="s">
        <v>153</v>
      </c>
      <c r="C229" s="1" t="s">
        <v>385</v>
      </c>
      <c r="D229" s="183">
        <v>2.2320000000000002</v>
      </c>
      <c r="E229" s="183">
        <v>1</v>
      </c>
      <c r="F229" s="69">
        <f>E229*Deflators!$A$1</f>
        <v>0.97818707810266992</v>
      </c>
      <c r="G229" s="181">
        <f t="shared" si="6"/>
        <v>-1.2538129218973304</v>
      </c>
      <c r="H229" s="182">
        <f t="shared" si="7"/>
        <v>-0.56174414063500466</v>
      </c>
      <c r="I229" s="1"/>
    </row>
    <row r="230" spans="1:9" customFormat="1" ht="15.6" customHeight="1">
      <c r="A230" s="1" t="s">
        <v>20</v>
      </c>
      <c r="B230" s="1" t="s">
        <v>153</v>
      </c>
      <c r="C230" s="1" t="s">
        <v>386</v>
      </c>
      <c r="D230" s="183">
        <v>53</v>
      </c>
      <c r="E230" s="183">
        <v>58.65</v>
      </c>
      <c r="F230" s="69">
        <f>E230*Deflators!$A$1</f>
        <v>57.370672130721587</v>
      </c>
      <c r="G230" s="181">
        <f t="shared" si="6"/>
        <v>4.3706721307215872</v>
      </c>
      <c r="H230" s="182">
        <f t="shared" si="7"/>
        <v>8.2465511900407309E-2</v>
      </c>
      <c r="I230" s="1"/>
    </row>
    <row r="231" spans="1:9" customFormat="1" ht="15.6" customHeight="1">
      <c r="A231" s="1" t="s">
        <v>20</v>
      </c>
      <c r="B231" s="1" t="s">
        <v>153</v>
      </c>
      <c r="C231" s="1" t="s">
        <v>387</v>
      </c>
      <c r="D231" s="109">
        <v>4.7300000000000004</v>
      </c>
      <c r="E231" s="109">
        <v>4.7300000000000004</v>
      </c>
      <c r="F231" s="69">
        <f>E231*Deflators!$A$1</f>
        <v>4.6268248794256293</v>
      </c>
      <c r="G231" s="181">
        <f t="shared" si="6"/>
        <v>-0.10317512057437117</v>
      </c>
      <c r="H231" s="182">
        <f t="shared" si="7"/>
        <v>-2.1812921897330056E-2</v>
      </c>
      <c r="I231" s="1"/>
    </row>
    <row r="232" spans="1:9" customFormat="1" ht="15.6" customHeight="1">
      <c r="A232" s="1" t="s">
        <v>20</v>
      </c>
      <c r="B232" s="1" t="s">
        <v>154</v>
      </c>
      <c r="C232" s="1" t="s">
        <v>388</v>
      </c>
      <c r="D232" s="183">
        <v>16.899000000000001</v>
      </c>
      <c r="E232" s="183">
        <v>16.233999999999998</v>
      </c>
      <c r="F232" s="69">
        <f>E232*Deflators!$A$1</f>
        <v>15.879889025918741</v>
      </c>
      <c r="G232" s="181">
        <f t="shared" si="6"/>
        <v>-1.0191109740812596</v>
      </c>
      <c r="H232" s="182">
        <f t="shared" si="7"/>
        <v>-6.0305992903796651E-2</v>
      </c>
      <c r="I232" s="1"/>
    </row>
    <row r="233" spans="1:9" customFormat="1" ht="15.6" customHeight="1">
      <c r="A233" s="1" t="s">
        <v>20</v>
      </c>
      <c r="B233" s="1" t="s">
        <v>154</v>
      </c>
      <c r="C233" s="1" t="s">
        <v>389</v>
      </c>
      <c r="D233" s="109">
        <v>12.919</v>
      </c>
      <c r="E233" s="109">
        <v>1.6</v>
      </c>
      <c r="F233" s="69">
        <f>E233*Deflators!$A$1</f>
        <v>1.565099324964272</v>
      </c>
      <c r="G233" s="181">
        <f t="shared" si="6"/>
        <v>-11.353900675035728</v>
      </c>
      <c r="H233" s="182">
        <f t="shared" si="7"/>
        <v>-0.87885290463934729</v>
      </c>
      <c r="I233" s="1"/>
    </row>
    <row r="234" spans="1:9" customFormat="1" ht="15.6" customHeight="1">
      <c r="A234" s="1" t="s">
        <v>20</v>
      </c>
      <c r="B234" s="1" t="s">
        <v>155</v>
      </c>
      <c r="C234" s="1" t="s">
        <v>155</v>
      </c>
      <c r="D234" s="183">
        <v>47.929000000000002</v>
      </c>
      <c r="E234" s="183">
        <v>52.388999999999996</v>
      </c>
      <c r="F234" s="69">
        <f>E234*Deflators!$A$1</f>
        <v>51.246242834720768</v>
      </c>
      <c r="G234" s="181">
        <f t="shared" si="6"/>
        <v>3.3172428347207656</v>
      </c>
      <c r="H234" s="182">
        <f t="shared" si="7"/>
        <v>6.9211601216815827E-2</v>
      </c>
      <c r="I234" s="1"/>
    </row>
    <row r="235" spans="1:9" customFormat="1" ht="15.6" customHeight="1">
      <c r="A235" s="1" t="s">
        <v>20</v>
      </c>
      <c r="B235" s="1" t="s">
        <v>390</v>
      </c>
      <c r="C235" s="1" t="s">
        <v>391</v>
      </c>
      <c r="D235" s="183">
        <v>4.13</v>
      </c>
      <c r="E235" s="183">
        <v>3.6699999999999995</v>
      </c>
      <c r="F235" s="69">
        <f>E235*Deflators!$A$1</f>
        <v>3.5899465766367982</v>
      </c>
      <c r="G235" s="181">
        <f t="shared" si="6"/>
        <v>-0.54005342336320172</v>
      </c>
      <c r="H235" s="182">
        <f t="shared" si="7"/>
        <v>-0.1307635407659084</v>
      </c>
      <c r="I235" s="1"/>
    </row>
    <row r="236" spans="1:9" customFormat="1" ht="15.6" customHeight="1">
      <c r="A236" s="1" t="s">
        <v>20</v>
      </c>
      <c r="B236" s="1" t="s">
        <v>390</v>
      </c>
      <c r="C236" s="1" t="s">
        <v>392</v>
      </c>
      <c r="D236" s="109">
        <v>49.683000000000007</v>
      </c>
      <c r="E236" s="109">
        <v>46.905000000000001</v>
      </c>
      <c r="F236" s="69">
        <f>E236*Deflators!$A$1</f>
        <v>45.88186489840573</v>
      </c>
      <c r="G236" s="181">
        <f t="shared" si="6"/>
        <v>-3.8011351015942765</v>
      </c>
      <c r="H236" s="182">
        <f t="shared" si="7"/>
        <v>-7.6507761238135297E-2</v>
      </c>
      <c r="I236" s="1"/>
    </row>
    <row r="237" spans="1:9" customFormat="1" ht="15.6" customHeight="1">
      <c r="A237" s="1" t="s">
        <v>20</v>
      </c>
      <c r="B237" s="1" t="s">
        <v>390</v>
      </c>
      <c r="C237" s="1" t="s">
        <v>393</v>
      </c>
      <c r="D237" s="183">
        <v>31.317</v>
      </c>
      <c r="E237" s="183">
        <v>35.165999999999997</v>
      </c>
      <c r="F237" s="69">
        <f>E237*Deflators!$A$1</f>
        <v>34.398926788558484</v>
      </c>
      <c r="G237" s="181">
        <f t="shared" si="6"/>
        <v>3.0819267885584836</v>
      </c>
      <c r="H237" s="182">
        <f t="shared" si="7"/>
        <v>9.8410664768607575E-2</v>
      </c>
      <c r="I237" s="1"/>
    </row>
    <row r="238" spans="1:9" customFormat="1" ht="15.6" customHeight="1">
      <c r="A238" s="66" t="s">
        <v>20</v>
      </c>
      <c r="B238" s="66" t="s">
        <v>390</v>
      </c>
      <c r="C238" s="66" t="s">
        <v>394</v>
      </c>
      <c r="D238" s="110">
        <v>3.1469999999999998</v>
      </c>
      <c r="E238" s="110">
        <v>4.6099999999999994</v>
      </c>
      <c r="F238" s="165">
        <f>E238*Deflators!$A$1</f>
        <v>4.5094424300533076</v>
      </c>
      <c r="G238" s="184">
        <f t="shared" si="6"/>
        <v>1.3624424300533078</v>
      </c>
      <c r="H238" s="185">
        <f t="shared" si="7"/>
        <v>0.43293372419869969</v>
      </c>
      <c r="I238" s="1"/>
    </row>
    <row r="239" spans="1:9" customFormat="1" ht="24.75" customHeight="1">
      <c r="A239" s="1" t="s">
        <v>21</v>
      </c>
      <c r="B239" s="1" t="s">
        <v>395</v>
      </c>
      <c r="C239" s="1" t="s">
        <v>395</v>
      </c>
      <c r="D239" s="183">
        <v>136.98500000000001</v>
      </c>
      <c r="E239" s="183">
        <v>110.215</v>
      </c>
      <c r="F239" s="69">
        <f>E239*Deflators!$A$1</f>
        <v>107.81088881308577</v>
      </c>
      <c r="G239" s="181">
        <f t="shared" si="6"/>
        <v>-29.174111186914246</v>
      </c>
      <c r="H239" s="182">
        <f t="shared" si="7"/>
        <v>-0.2129730349083056</v>
      </c>
      <c r="I239" s="1"/>
    </row>
    <row r="240" spans="1:9" customFormat="1" ht="15.6" customHeight="1">
      <c r="A240" s="1" t="s">
        <v>21</v>
      </c>
      <c r="B240" s="1" t="s">
        <v>159</v>
      </c>
      <c r="C240" s="1" t="s">
        <v>159</v>
      </c>
      <c r="D240" s="183">
        <v>72.025999999999996</v>
      </c>
      <c r="E240" s="183">
        <v>39.704999999999998</v>
      </c>
      <c r="F240" s="69">
        <f>E240*Deflators!$A$1</f>
        <v>38.838917936066508</v>
      </c>
      <c r="G240" s="181">
        <f t="shared" si="6"/>
        <v>-33.187082063933488</v>
      </c>
      <c r="H240" s="182">
        <f t="shared" si="7"/>
        <v>-0.46076530786012676</v>
      </c>
      <c r="I240" s="1"/>
    </row>
    <row r="241" spans="1:9" customFormat="1" ht="15.6" customHeight="1">
      <c r="A241" s="1" t="s">
        <v>21</v>
      </c>
      <c r="B241" s="1" t="s">
        <v>159</v>
      </c>
      <c r="C241" s="1" t="s">
        <v>396</v>
      </c>
      <c r="D241" s="183">
        <v>11.65</v>
      </c>
      <c r="E241" s="183">
        <v>8.5</v>
      </c>
      <c r="F241" s="69">
        <f>E241*Deflators!$A$1</f>
        <v>8.314590163872694</v>
      </c>
      <c r="G241" s="181">
        <f t="shared" si="6"/>
        <v>-3.3354098361273063</v>
      </c>
      <c r="H241" s="182">
        <f t="shared" si="7"/>
        <v>-0.28630127348732243</v>
      </c>
      <c r="I241" s="1"/>
    </row>
    <row r="242" spans="1:9" customFormat="1" ht="15.6" customHeight="1">
      <c r="A242" s="1" t="s">
        <v>21</v>
      </c>
      <c r="B242" s="1" t="s">
        <v>160</v>
      </c>
      <c r="C242" s="1" t="s">
        <v>397</v>
      </c>
      <c r="D242" s="183">
        <v>19.503</v>
      </c>
      <c r="E242" s="183">
        <v>12.172000000000001</v>
      </c>
      <c r="F242" s="69">
        <f>E242*Deflators!$A$1</f>
        <v>11.906493114665698</v>
      </c>
      <c r="G242" s="181">
        <f t="shared" si="6"/>
        <v>-7.5965068853343016</v>
      </c>
      <c r="H242" s="182">
        <f t="shared" si="7"/>
        <v>-0.38950453188403333</v>
      </c>
      <c r="I242" s="1"/>
    </row>
    <row r="243" spans="1:9" customFormat="1" ht="15.6" customHeight="1">
      <c r="A243" s="1" t="s">
        <v>21</v>
      </c>
      <c r="B243" s="1" t="s">
        <v>160</v>
      </c>
      <c r="C243" s="1" t="s">
        <v>398</v>
      </c>
      <c r="D243" s="183">
        <v>7.5410000000000004</v>
      </c>
      <c r="E243" s="183">
        <v>26.09</v>
      </c>
      <c r="F243" s="69">
        <f>E243*Deflators!$A$1</f>
        <v>25.520900867698657</v>
      </c>
      <c r="G243" s="181">
        <f t="shared" si="6"/>
        <v>17.979900867698657</v>
      </c>
      <c r="H243" s="182">
        <f t="shared" si="7"/>
        <v>2.3842860187904331</v>
      </c>
      <c r="I243" s="1"/>
    </row>
    <row r="244" spans="1:9" customFormat="1" ht="15.6" customHeight="1">
      <c r="A244" s="1" t="s">
        <v>21</v>
      </c>
      <c r="B244" s="1" t="s">
        <v>160</v>
      </c>
      <c r="C244" s="1" t="s">
        <v>399</v>
      </c>
      <c r="D244" s="183">
        <v>59.424999999999997</v>
      </c>
      <c r="E244" s="183">
        <v>58.349000000000004</v>
      </c>
      <c r="F244" s="69">
        <f>E244*Deflators!$A$1</f>
        <v>57.07623782021269</v>
      </c>
      <c r="G244" s="181">
        <f t="shared" si="6"/>
        <v>-2.3487621797873075</v>
      </c>
      <c r="H244" s="182">
        <f t="shared" si="7"/>
        <v>-3.9524815814679135E-2</v>
      </c>
      <c r="I244" s="1"/>
    </row>
    <row r="245" spans="1:9" customFormat="1" ht="15.6" customHeight="1">
      <c r="A245" s="1" t="s">
        <v>21</v>
      </c>
      <c r="B245" s="1" t="s">
        <v>160</v>
      </c>
      <c r="C245" s="1" t="s">
        <v>400</v>
      </c>
      <c r="D245" s="183">
        <v>89.319000000000003</v>
      </c>
      <c r="E245" s="183">
        <v>64.468999999999994</v>
      </c>
      <c r="F245" s="69">
        <f>E245*Deflators!$A$1</f>
        <v>63.062742738201024</v>
      </c>
      <c r="G245" s="181">
        <f t="shared" si="6"/>
        <v>-26.256257261798979</v>
      </c>
      <c r="H245" s="182">
        <f t="shared" si="7"/>
        <v>-0.29396049286041021</v>
      </c>
      <c r="I245" s="1"/>
    </row>
    <row r="246" spans="1:9" customFormat="1" ht="15.6" customHeight="1">
      <c r="A246" s="1" t="s">
        <v>21</v>
      </c>
      <c r="B246" s="1" t="s">
        <v>160</v>
      </c>
      <c r="C246" s="1" t="s">
        <v>401</v>
      </c>
      <c r="D246" s="183">
        <v>16.443000000000001</v>
      </c>
      <c r="E246" s="183">
        <v>15.120000000000001</v>
      </c>
      <c r="F246" s="69">
        <f>E246*Deflators!$A$1</f>
        <v>14.790188620912371</v>
      </c>
      <c r="G246" s="181">
        <f t="shared" si="6"/>
        <v>-1.6528113790876304</v>
      </c>
      <c r="H246" s="182">
        <f t="shared" si="7"/>
        <v>-0.1005176293308782</v>
      </c>
      <c r="I246" s="1"/>
    </row>
    <row r="247" spans="1:9" customFormat="1" ht="15.6" customHeight="1">
      <c r="A247" s="1" t="s">
        <v>21</v>
      </c>
      <c r="B247" s="1" t="s">
        <v>160</v>
      </c>
      <c r="C247" s="1" t="s">
        <v>402</v>
      </c>
      <c r="D247" s="166">
        <v>24.22</v>
      </c>
      <c r="E247" s="142">
        <v>16.563000000000002</v>
      </c>
      <c r="F247" s="69">
        <f>E247*Deflators!$A$1</f>
        <v>16.201712574614525</v>
      </c>
      <c r="G247" s="181">
        <f t="shared" si="6"/>
        <v>-8.0182874253854735</v>
      </c>
      <c r="H247" s="182">
        <f t="shared" si="7"/>
        <v>-0.33106058734044069</v>
      </c>
      <c r="I247" s="1"/>
    </row>
    <row r="248" spans="1:9" customFormat="1" ht="15.6" customHeight="1">
      <c r="A248" s="1" t="s">
        <v>21</v>
      </c>
      <c r="B248" s="1" t="s">
        <v>161</v>
      </c>
      <c r="C248" s="1" t="s">
        <v>161</v>
      </c>
      <c r="D248" s="142">
        <v>3.1720000000000002</v>
      </c>
      <c r="E248" s="142">
        <v>3.8140000000000001</v>
      </c>
      <c r="F248" s="69">
        <f>E248*Deflators!$A$1</f>
        <v>3.7308055158835831</v>
      </c>
      <c r="G248" s="181">
        <f t="shared" si="6"/>
        <v>0.55880551588358296</v>
      </c>
      <c r="H248" s="182">
        <f t="shared" si="7"/>
        <v>0.17616819542357595</v>
      </c>
      <c r="I248" s="1"/>
    </row>
    <row r="249" spans="1:9" customFormat="1" ht="15.6" customHeight="1">
      <c r="A249" s="1" t="s">
        <v>21</v>
      </c>
      <c r="B249" s="1" t="s">
        <v>163</v>
      </c>
      <c r="C249" s="1" t="s">
        <v>403</v>
      </c>
      <c r="D249" s="142">
        <v>21.832999999999998</v>
      </c>
      <c r="E249" s="142">
        <v>21.675000000000001</v>
      </c>
      <c r="F249" s="69">
        <f>E249*Deflators!$A$1</f>
        <v>21.20220491787537</v>
      </c>
      <c r="G249" s="181">
        <f t="shared" si="6"/>
        <v>-0.63079508212462798</v>
      </c>
      <c r="H249" s="182">
        <f t="shared" si="7"/>
        <v>-2.8891818903706686E-2</v>
      </c>
      <c r="I249" s="1"/>
    </row>
    <row r="250" spans="1:9" customFormat="1" ht="15.6" customHeight="1">
      <c r="A250" s="1" t="s">
        <v>21</v>
      </c>
      <c r="B250" s="1" t="s">
        <v>163</v>
      </c>
      <c r="C250" s="1" t="s">
        <v>404</v>
      </c>
      <c r="D250" s="142">
        <v>15.9</v>
      </c>
      <c r="E250" s="142">
        <v>15.9</v>
      </c>
      <c r="F250" s="69">
        <f>E250*Deflators!$A$1</f>
        <v>15.553174541832451</v>
      </c>
      <c r="G250" s="181">
        <f t="shared" si="6"/>
        <v>-0.34682545816754917</v>
      </c>
      <c r="H250" s="182">
        <f t="shared" si="7"/>
        <v>-2.1812921897330136E-2</v>
      </c>
      <c r="I250" s="1"/>
    </row>
    <row r="251" spans="1:9" customFormat="1" ht="15.6" customHeight="1">
      <c r="A251" s="1" t="s">
        <v>21</v>
      </c>
      <c r="B251" s="1" t="s">
        <v>164</v>
      </c>
      <c r="C251" s="1" t="s">
        <v>164</v>
      </c>
      <c r="D251" s="142">
        <v>13.7</v>
      </c>
      <c r="E251" s="142">
        <v>12.7</v>
      </c>
      <c r="F251" s="69">
        <f>E251*Deflators!$A$1</f>
        <v>12.422975891903906</v>
      </c>
      <c r="G251" s="181">
        <f t="shared" si="6"/>
        <v>-1.2770241080960929</v>
      </c>
      <c r="H251" s="182">
        <f t="shared" si="7"/>
        <v>-9.3213438547160077E-2</v>
      </c>
      <c r="I251" s="1"/>
    </row>
    <row r="252" spans="1:9" customFormat="1" ht="15.6" customHeight="1">
      <c r="A252" s="1" t="s">
        <v>21</v>
      </c>
      <c r="B252" s="1" t="s">
        <v>165</v>
      </c>
      <c r="C252" s="1" t="s">
        <v>405</v>
      </c>
      <c r="D252" s="142">
        <v>-133.6</v>
      </c>
      <c r="E252" s="142">
        <v>-138.64500000000001</v>
      </c>
      <c r="F252" s="69">
        <f>E252*Deflators!$A$1</f>
        <v>-135.62074744354467</v>
      </c>
      <c r="G252" s="181">
        <f t="shared" si="6"/>
        <v>-2.0207474435446784</v>
      </c>
      <c r="H252" s="182">
        <f t="shared" si="7"/>
        <v>1.5125355116352384E-2</v>
      </c>
      <c r="I252" s="1"/>
    </row>
    <row r="253" spans="1:9" customFormat="1" ht="15.6" customHeight="1">
      <c r="A253" s="1" t="s">
        <v>21</v>
      </c>
      <c r="B253" s="1" t="s">
        <v>165</v>
      </c>
      <c r="C253" s="1" t="s">
        <v>406</v>
      </c>
      <c r="D253" s="142">
        <v>170</v>
      </c>
      <c r="E253" s="142">
        <v>170</v>
      </c>
      <c r="F253" s="69">
        <f>E253*Deflators!$A$1</f>
        <v>166.29180327745388</v>
      </c>
      <c r="G253" s="181">
        <f t="shared" si="6"/>
        <v>-3.7081967225461199</v>
      </c>
      <c r="H253" s="182">
        <f t="shared" si="7"/>
        <v>-2.1812921897330115E-2</v>
      </c>
      <c r="I253" s="1"/>
    </row>
    <row r="254" spans="1:9" customFormat="1" ht="15.6" customHeight="1">
      <c r="A254" s="1" t="s">
        <v>21</v>
      </c>
      <c r="B254" s="1" t="s">
        <v>165</v>
      </c>
      <c r="C254" s="1" t="s">
        <v>407</v>
      </c>
      <c r="D254" s="142">
        <v>3.4489999999999998</v>
      </c>
      <c r="E254" s="142">
        <v>2.036</v>
      </c>
      <c r="F254" s="69">
        <f>E254*Deflators!$A$1</f>
        <v>1.9915888910170361</v>
      </c>
      <c r="G254" s="181">
        <f t="shared" si="6"/>
        <v>-1.4574111089829638</v>
      </c>
      <c r="H254" s="182">
        <f t="shared" si="7"/>
        <v>-0.42256048390343981</v>
      </c>
      <c r="I254" s="1"/>
    </row>
    <row r="255" spans="1:9" customFormat="1" ht="15.6" customHeight="1">
      <c r="A255" s="1" t="s">
        <v>21</v>
      </c>
      <c r="B255" s="1" t="s">
        <v>165</v>
      </c>
      <c r="C255" s="1" t="s">
        <v>408</v>
      </c>
      <c r="D255" s="142">
        <v>0.5</v>
      </c>
      <c r="E255" s="142">
        <v>0.60399999999999998</v>
      </c>
      <c r="F255" s="69">
        <f>E255*Deflators!$A$1</f>
        <v>0.59082499517401266</v>
      </c>
      <c r="G255" s="181">
        <f t="shared" si="6"/>
        <v>9.0824995174012657E-2</v>
      </c>
      <c r="H255" s="182">
        <f t="shared" si="7"/>
        <v>0.18164999034802531</v>
      </c>
      <c r="I255" s="1"/>
    </row>
    <row r="256" spans="1:9" customFormat="1" ht="15.6" customHeight="1">
      <c r="A256" s="66" t="s">
        <v>21</v>
      </c>
      <c r="B256" s="66" t="s">
        <v>165</v>
      </c>
      <c r="C256" s="66" t="s">
        <v>409</v>
      </c>
      <c r="D256" s="143">
        <v>6.8420000000000005</v>
      </c>
      <c r="E256" s="143">
        <v>6.8420000000000005</v>
      </c>
      <c r="F256" s="165">
        <f>E256*Deflators!$A$1</f>
        <v>6.692755988378468</v>
      </c>
      <c r="G256" s="184">
        <f t="shared" si="6"/>
        <v>-0.14924401162153256</v>
      </c>
      <c r="H256" s="185">
        <f t="shared" si="7"/>
        <v>-2.1812921897330102E-2</v>
      </c>
      <c r="I256" s="1"/>
    </row>
    <row r="257" spans="1:9" customFormat="1" ht="24.75" customHeight="1">
      <c r="A257" s="1" t="s">
        <v>22</v>
      </c>
      <c r="B257" s="1" t="s">
        <v>410</v>
      </c>
      <c r="C257" s="1" t="s">
        <v>411</v>
      </c>
      <c r="D257" s="142">
        <v>89.03</v>
      </c>
      <c r="E257" s="142">
        <v>100.73199999999999</v>
      </c>
      <c r="F257" s="69">
        <f>E257*Deflators!$A$1</f>
        <v>98.534740751438136</v>
      </c>
      <c r="G257" s="181">
        <f t="shared" si="6"/>
        <v>9.5047407514381348</v>
      </c>
      <c r="H257" s="182">
        <f t="shared" si="7"/>
        <v>0.10675885377331389</v>
      </c>
      <c r="I257" s="1"/>
    </row>
    <row r="258" spans="1:9" customFormat="1" ht="15.6" customHeight="1">
      <c r="A258" s="1" t="s">
        <v>22</v>
      </c>
      <c r="B258" s="1" t="s">
        <v>410</v>
      </c>
      <c r="C258" s="1" t="s">
        <v>412</v>
      </c>
      <c r="D258" s="142">
        <v>104.898</v>
      </c>
      <c r="E258" s="142">
        <v>111.279</v>
      </c>
      <c r="F258" s="69">
        <f>E258*Deflators!$A$1</f>
        <v>108.85167986418701</v>
      </c>
      <c r="G258" s="181">
        <f t="shared" si="6"/>
        <v>3.9536798641870092</v>
      </c>
      <c r="H258" s="182">
        <f t="shared" si="7"/>
        <v>3.7690707775048231E-2</v>
      </c>
      <c r="I258" s="1"/>
    </row>
    <row r="259" spans="1:9" customFormat="1" ht="15.6" customHeight="1">
      <c r="A259" s="1" t="s">
        <v>22</v>
      </c>
      <c r="B259" s="1" t="s">
        <v>410</v>
      </c>
      <c r="C259" s="1" t="s">
        <v>413</v>
      </c>
      <c r="D259" s="142">
        <v>19.859000000000002</v>
      </c>
      <c r="E259" s="142">
        <v>29.730999999999998</v>
      </c>
      <c r="F259" s="69">
        <f>E259*Deflators!$A$1</f>
        <v>29.082480019070477</v>
      </c>
      <c r="G259" s="181">
        <f t="shared" si="6"/>
        <v>9.2234800190704753</v>
      </c>
      <c r="H259" s="182">
        <f t="shared" si="7"/>
        <v>0.46444836190495364</v>
      </c>
      <c r="I259" s="1"/>
    </row>
    <row r="260" spans="1:9" customFormat="1" ht="15.6" customHeight="1">
      <c r="A260" s="1" t="s">
        <v>22</v>
      </c>
      <c r="B260" s="1" t="s">
        <v>410</v>
      </c>
      <c r="C260" s="1" t="s">
        <v>414</v>
      </c>
      <c r="D260" s="142">
        <v>24.606999999999999</v>
      </c>
      <c r="E260" s="142">
        <v>24.607000000000003</v>
      </c>
      <c r="F260" s="69">
        <f>E260*Deflators!$A$1</f>
        <v>24.070249430872401</v>
      </c>
      <c r="G260" s="181">
        <f t="shared" ref="G260:G273" si="8">F260-D260</f>
        <v>-0.536750569127598</v>
      </c>
      <c r="H260" s="182">
        <f t="shared" ref="H260:H275" si="9">IFERROR(G260/D260, "-")</f>
        <v>-2.1812921897329949E-2</v>
      </c>
      <c r="I260" s="1"/>
    </row>
    <row r="261" spans="1:9" customFormat="1" ht="15.6" customHeight="1">
      <c r="A261" s="1" t="s">
        <v>22</v>
      </c>
      <c r="B261" s="1" t="s">
        <v>168</v>
      </c>
      <c r="C261" s="1" t="s">
        <v>415</v>
      </c>
      <c r="D261" s="142">
        <v>26.554999999999996</v>
      </c>
      <c r="E261" s="142">
        <v>34.389099999999999</v>
      </c>
      <c r="F261" s="69">
        <f>E261*Deflators!$A$1</f>
        <v>33.638973247580523</v>
      </c>
      <c r="G261" s="181">
        <f t="shared" si="8"/>
        <v>7.083973247580527</v>
      </c>
      <c r="H261" s="182">
        <f t="shared" si="9"/>
        <v>0.26676607974319444</v>
      </c>
      <c r="I261" s="1"/>
    </row>
    <row r="262" spans="1:9" customFormat="1" ht="15.6" customHeight="1">
      <c r="A262" s="1" t="s">
        <v>22</v>
      </c>
      <c r="B262" s="1" t="s">
        <v>168</v>
      </c>
      <c r="C262" s="1" t="s">
        <v>416</v>
      </c>
      <c r="D262" s="142">
        <v>0.1</v>
      </c>
      <c r="E262" s="142">
        <v>0.115</v>
      </c>
      <c r="F262" s="69">
        <f>E262*Deflators!$A$1</f>
        <v>0.11249151398180704</v>
      </c>
      <c r="G262" s="181">
        <f t="shared" si="8"/>
        <v>1.2491513981807034E-2</v>
      </c>
      <c r="H262" s="182">
        <f t="shared" si="9"/>
        <v>0.12491513981807034</v>
      </c>
      <c r="I262" s="1"/>
    </row>
    <row r="263" spans="1:9" customFormat="1" ht="15.6" customHeight="1">
      <c r="A263" s="1" t="s">
        <v>22</v>
      </c>
      <c r="B263" s="1" t="s">
        <v>169</v>
      </c>
      <c r="C263" s="1" t="s">
        <v>417</v>
      </c>
      <c r="D263" s="142">
        <v>136.4</v>
      </c>
      <c r="E263" s="142">
        <v>135.6</v>
      </c>
      <c r="F263" s="69">
        <f>E263*Deflators!$A$1</f>
        <v>132.64216779072203</v>
      </c>
      <c r="G263" s="181">
        <f t="shared" si="8"/>
        <v>-3.7578322092779786</v>
      </c>
      <c r="H263" s="182">
        <f t="shared" si="9"/>
        <v>-2.755008951083562E-2</v>
      </c>
      <c r="I263" s="1"/>
    </row>
    <row r="264" spans="1:9" customFormat="1" ht="15.6" customHeight="1">
      <c r="A264" s="1" t="s">
        <v>22</v>
      </c>
      <c r="B264" s="1" t="s">
        <v>169</v>
      </c>
      <c r="C264" s="1" t="s">
        <v>418</v>
      </c>
      <c r="D264" s="142">
        <v>11.798999999999999</v>
      </c>
      <c r="E264" s="142">
        <v>11.56</v>
      </c>
      <c r="F264" s="69">
        <f>E264*Deflators!$A$1</f>
        <v>11.307842622866865</v>
      </c>
      <c r="G264" s="181">
        <f t="shared" si="8"/>
        <v>-0.49115737713313479</v>
      </c>
      <c r="H264" s="182">
        <f t="shared" si="9"/>
        <v>-4.1627034251473412E-2</v>
      </c>
      <c r="I264" s="1"/>
    </row>
    <row r="265" spans="1:9" customFormat="1" ht="15.6" customHeight="1">
      <c r="A265" s="1" t="s">
        <v>22</v>
      </c>
      <c r="B265" s="1" t="s">
        <v>169</v>
      </c>
      <c r="C265" s="1" t="s">
        <v>419</v>
      </c>
      <c r="D265" s="142">
        <v>-72.099999999999994</v>
      </c>
      <c r="E265" s="142">
        <v>-74.900000000000006</v>
      </c>
      <c r="F265" s="69">
        <f>E265*Deflators!$A$1</f>
        <v>-73.266212149889981</v>
      </c>
      <c r="G265" s="181">
        <f t="shared" si="8"/>
        <v>-1.1662121498899864</v>
      </c>
      <c r="H265" s="182">
        <f t="shared" si="9"/>
        <v>1.617492579597762E-2</v>
      </c>
      <c r="I265" s="1"/>
    </row>
    <row r="266" spans="1:9" customFormat="1" ht="15.6" customHeight="1">
      <c r="A266" s="1" t="s">
        <v>22</v>
      </c>
      <c r="B266" s="1" t="s">
        <v>170</v>
      </c>
      <c r="C266" s="1" t="s">
        <v>420</v>
      </c>
      <c r="D266" s="142">
        <v>40.312000000000005</v>
      </c>
      <c r="E266" s="142">
        <v>44.5</v>
      </c>
      <c r="F266" s="69">
        <f>E266*Deflators!$A$1</f>
        <v>43.529324975568812</v>
      </c>
      <c r="G266" s="181">
        <f t="shared" si="8"/>
        <v>3.2173249755688076</v>
      </c>
      <c r="H266" s="182">
        <f t="shared" si="9"/>
        <v>7.9810601695991454E-2</v>
      </c>
      <c r="I266" s="1"/>
    </row>
    <row r="267" spans="1:9" customFormat="1" ht="15.6" customHeight="1">
      <c r="A267" s="1" t="s">
        <v>22</v>
      </c>
      <c r="B267" s="1" t="s">
        <v>170</v>
      </c>
      <c r="C267" s="1" t="s">
        <v>421</v>
      </c>
      <c r="D267" s="142">
        <v>4</v>
      </c>
      <c r="E267" s="142">
        <v>4</v>
      </c>
      <c r="F267" s="69">
        <f>E267*Deflators!$A$1</f>
        <v>3.9127483124106797</v>
      </c>
      <c r="G267" s="181">
        <f t="shared" si="8"/>
        <v>-8.7251687589320337E-2</v>
      </c>
      <c r="H267" s="182">
        <f t="shared" si="9"/>
        <v>-2.1812921897330084E-2</v>
      </c>
      <c r="I267" s="1"/>
    </row>
    <row r="268" spans="1:9" customFormat="1" ht="15.6" customHeight="1">
      <c r="A268" s="66" t="s">
        <v>22</v>
      </c>
      <c r="B268" s="66" t="s">
        <v>170</v>
      </c>
      <c r="C268" s="66" t="s">
        <v>419</v>
      </c>
      <c r="D268" s="143">
        <v>-5.8</v>
      </c>
      <c r="E268" s="143">
        <v>-5.8</v>
      </c>
      <c r="F268" s="165">
        <f>E268*Deflators!$A$1</f>
        <v>-5.6734850529954857</v>
      </c>
      <c r="G268" s="184">
        <f t="shared" si="8"/>
        <v>0.12651494700451416</v>
      </c>
      <c r="H268" s="185">
        <f t="shared" si="9"/>
        <v>-2.1812921897330029E-2</v>
      </c>
      <c r="I268" s="1"/>
    </row>
    <row r="269" spans="1:9" customFormat="1" ht="24.75" customHeight="1">
      <c r="A269" s="1" t="s">
        <v>23</v>
      </c>
      <c r="B269" s="1" t="s">
        <v>23</v>
      </c>
      <c r="C269" s="1" t="s">
        <v>422</v>
      </c>
      <c r="D269" s="142">
        <v>187.8</v>
      </c>
      <c r="E269" s="142">
        <v>198.5</v>
      </c>
      <c r="F269" s="69">
        <f>E269*Deflators!$A$1</f>
        <v>194.17013500337998</v>
      </c>
      <c r="G269" s="181">
        <f t="shared" si="8"/>
        <v>6.3701350033799713</v>
      </c>
      <c r="H269" s="182">
        <f t="shared" si="9"/>
        <v>3.3919781700638821E-2</v>
      </c>
      <c r="I269" s="1"/>
    </row>
    <row r="270" spans="1:9" customFormat="1" ht="15.6" customHeight="1">
      <c r="A270" s="1" t="s">
        <v>23</v>
      </c>
      <c r="B270" s="1" t="s">
        <v>23</v>
      </c>
      <c r="C270" s="1" t="s">
        <v>423</v>
      </c>
      <c r="D270" s="142">
        <v>4.8</v>
      </c>
      <c r="E270" s="142">
        <v>4.8</v>
      </c>
      <c r="F270" s="69">
        <f>E270*Deflators!$A$1</f>
        <v>4.6952979748928154</v>
      </c>
      <c r="G270" s="181">
        <f t="shared" si="8"/>
        <v>-0.1047020251071844</v>
      </c>
      <c r="H270" s="182">
        <f t="shared" si="9"/>
        <v>-2.1812921897330084E-2</v>
      </c>
      <c r="I270" s="1"/>
    </row>
    <row r="271" spans="1:9" customFormat="1" ht="15.6" customHeight="1">
      <c r="A271" s="1" t="s">
        <v>23</v>
      </c>
      <c r="B271" s="1" t="s">
        <v>23</v>
      </c>
      <c r="C271" s="1" t="s">
        <v>424</v>
      </c>
      <c r="D271" s="142">
        <v>19.600000000000001</v>
      </c>
      <c r="E271" s="142">
        <v>19.600000000000001</v>
      </c>
      <c r="F271" s="69">
        <f>E271*Deflators!$A$1</f>
        <v>19.172466730812332</v>
      </c>
      <c r="G271" s="181">
        <f t="shared" si="8"/>
        <v>-0.42753326918766987</v>
      </c>
      <c r="H271" s="182">
        <f t="shared" si="9"/>
        <v>-2.1812921897330095E-2</v>
      </c>
      <c r="I271" s="1"/>
    </row>
    <row r="272" spans="1:9" customFormat="1" ht="15.6" customHeight="1">
      <c r="A272" s="1" t="s">
        <v>23</v>
      </c>
      <c r="B272" s="1" t="s">
        <v>23</v>
      </c>
      <c r="C272" s="1" t="s">
        <v>425</v>
      </c>
      <c r="D272" s="142">
        <v>26.2</v>
      </c>
      <c r="E272" s="142">
        <v>26</v>
      </c>
      <c r="F272" s="69">
        <f>E272*Deflators!$A$1</f>
        <v>25.432864030669418</v>
      </c>
      <c r="G272" s="181">
        <f t="shared" ref="G272" si="10">F272-D272</f>
        <v>-0.7671359693305817</v>
      </c>
      <c r="H272" s="182">
        <f t="shared" si="9"/>
        <v>-2.9279998829411517E-2</v>
      </c>
      <c r="I272" s="1"/>
    </row>
    <row r="273" spans="1:11" customFormat="1" ht="15.6" customHeight="1">
      <c r="A273" s="66" t="s">
        <v>23</v>
      </c>
      <c r="B273" s="66" t="s">
        <v>23</v>
      </c>
      <c r="C273" s="66" t="s">
        <v>421</v>
      </c>
      <c r="D273" s="143">
        <v>12.4</v>
      </c>
      <c r="E273" s="143">
        <v>10.981</v>
      </c>
      <c r="F273" s="165">
        <f>E273*Deflators!$A$1</f>
        <v>10.741472304645418</v>
      </c>
      <c r="G273" s="184">
        <f t="shared" si="8"/>
        <v>-1.6585276953545822</v>
      </c>
      <c r="H273" s="185">
        <f t="shared" si="9"/>
        <v>-0.13375223349633727</v>
      </c>
      <c r="J273" s="163"/>
      <c r="K273" s="163"/>
    </row>
    <row r="274" spans="1:11" ht="24.75" customHeight="1">
      <c r="A274" s="22" t="s">
        <v>24</v>
      </c>
      <c r="B274" s="22" t="s">
        <v>24</v>
      </c>
      <c r="C274" s="22" t="s">
        <v>426</v>
      </c>
      <c r="D274" s="69">
        <v>153.11099999999999</v>
      </c>
      <c r="E274" s="69">
        <v>166.88499999999999</v>
      </c>
      <c r="F274" s="69">
        <f>E274*Deflators!$A$1</f>
        <v>163.24475052916407</v>
      </c>
      <c r="G274" s="181">
        <f t="shared" ref="G274" si="11">F274-D274</f>
        <v>10.133750529164075</v>
      </c>
      <c r="H274" s="190">
        <f t="shared" si="9"/>
        <v>6.6185646551613381E-2</v>
      </c>
    </row>
    <row r="275" spans="1:11">
      <c r="A275" s="65" t="s">
        <v>24</v>
      </c>
      <c r="B275" s="65" t="s">
        <v>24</v>
      </c>
      <c r="C275" s="65" t="s">
        <v>427</v>
      </c>
      <c r="D275" s="165">
        <v>14.983000000000001</v>
      </c>
      <c r="E275" s="165">
        <v>16.289000000000001</v>
      </c>
      <c r="F275" s="165">
        <f>E275*Deflators!$A$1</f>
        <v>15.933689315214393</v>
      </c>
      <c r="G275" s="184">
        <f t="shared" ref="G275" si="12">F275-D275</f>
        <v>0.95068931521439204</v>
      </c>
      <c r="H275" s="185">
        <f t="shared" si="9"/>
        <v>6.3451199039871314E-2</v>
      </c>
    </row>
  </sheetData>
  <sortState xmlns:xlrd2="http://schemas.microsoft.com/office/spreadsheetml/2017/richdata2" ref="C5:H246">
    <sortCondition ref="F5:F246"/>
  </sortState>
  <hyperlinks>
    <hyperlink ref="A1" location="Contents!A1" display="Contents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7"/>
  <sheetViews>
    <sheetView workbookViewId="0">
      <selection activeCell="A18" sqref="A18"/>
    </sheetView>
  </sheetViews>
  <sheetFormatPr defaultRowHeight="15"/>
  <cols>
    <col min="1" max="1" width="10" bestFit="1" customWidth="1"/>
    <col min="2" max="2" width="9.109375" style="35" bestFit="1" customWidth="1"/>
    <col min="3" max="3" width="15.5546875" style="35" customWidth="1"/>
    <col min="4" max="6" width="9.109375" style="35" bestFit="1" customWidth="1"/>
    <col min="7" max="7" width="10.33203125" style="35" bestFit="1" customWidth="1"/>
    <col min="8" max="8" width="9.6640625" style="35" bestFit="1" customWidth="1"/>
    <col min="9" max="9" width="12.33203125" style="35" bestFit="1" customWidth="1"/>
    <col min="10" max="11" width="9.5546875" style="35" bestFit="1" customWidth="1"/>
    <col min="12" max="12" width="21.6640625" style="35" customWidth="1"/>
    <col min="13" max="13" width="19" style="35" customWidth="1"/>
    <col min="14" max="14" width="9.5546875" style="35" bestFit="1" customWidth="1"/>
    <col min="15" max="16" width="10.33203125" style="35" bestFit="1" customWidth="1"/>
  </cols>
  <sheetData>
    <row r="1" spans="1:16">
      <c r="A1">
        <f>K2/L2</f>
        <v>0.97818707810266992</v>
      </c>
      <c r="B1" t="s">
        <v>428</v>
      </c>
      <c r="C1" t="s">
        <v>429</v>
      </c>
      <c r="D1" t="s">
        <v>430</v>
      </c>
      <c r="E1" t="s">
        <v>431</v>
      </c>
      <c r="F1" t="s">
        <v>432</v>
      </c>
      <c r="G1" t="s">
        <v>433</v>
      </c>
      <c r="H1" t="s">
        <v>434</v>
      </c>
      <c r="I1" t="s">
        <v>435</v>
      </c>
      <c r="J1" t="s">
        <v>436</v>
      </c>
      <c r="K1" t="s">
        <v>437</v>
      </c>
      <c r="L1" t="s">
        <v>438</v>
      </c>
      <c r="M1" t="s">
        <v>439</v>
      </c>
      <c r="N1" t="s">
        <v>440</v>
      </c>
      <c r="O1" t="s">
        <v>441</v>
      </c>
      <c r="P1" t="s">
        <v>442</v>
      </c>
    </row>
    <row r="2" spans="1:16">
      <c r="A2" t="s">
        <v>428</v>
      </c>
      <c r="B2" s="47">
        <v>76.084699999999984</v>
      </c>
      <c r="C2" s="48">
        <v>77.048100000000005</v>
      </c>
      <c r="D2" s="49">
        <v>78.804299999999998</v>
      </c>
      <c r="E2" s="49">
        <v>80.883600000000001</v>
      </c>
      <c r="F2" s="49">
        <v>85.110500000000002</v>
      </c>
      <c r="G2" s="50">
        <v>85.313999999999993</v>
      </c>
      <c r="H2" s="49">
        <v>91.310699999999997</v>
      </c>
      <c r="I2" s="49">
        <v>96.1297</v>
      </c>
      <c r="J2" s="49">
        <v>100</v>
      </c>
      <c r="K2" s="50">
        <v>102.94311493677839</v>
      </c>
      <c r="L2" s="50">
        <v>105.23867800058338</v>
      </c>
      <c r="M2" s="48">
        <v>107.35531187734962</v>
      </c>
      <c r="N2" s="51">
        <v>109.37819777272685</v>
      </c>
      <c r="O2" s="52">
        <v>111.39666145198483</v>
      </c>
      <c r="P2" s="52">
        <v>113.57116792033302</v>
      </c>
    </row>
    <row r="3" spans="1:16">
      <c r="A3" t="s">
        <v>429</v>
      </c>
      <c r="B3">
        <v>77.048100000000005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>
      <c r="A4" t="s">
        <v>430</v>
      </c>
      <c r="B4">
        <v>78.804299999999998</v>
      </c>
      <c r="C4" s="36"/>
      <c r="D4" s="36"/>
      <c r="E4" s="36"/>
      <c r="F4" s="36"/>
      <c r="G4" s="36"/>
      <c r="H4" s="36"/>
      <c r="I4" s="36"/>
      <c r="J4" s="36"/>
      <c r="K4" s="36"/>
      <c r="L4" s="46"/>
      <c r="M4" s="43"/>
      <c r="N4" s="36"/>
      <c r="O4" s="36"/>
      <c r="P4" s="36"/>
    </row>
    <row r="5" spans="1:16">
      <c r="A5" t="s">
        <v>431</v>
      </c>
      <c r="B5">
        <v>80.883600000000001</v>
      </c>
      <c r="C5" s="36"/>
      <c r="D5" s="31"/>
      <c r="E5" s="31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>
      <c r="A6" t="s">
        <v>432</v>
      </c>
      <c r="B6">
        <v>85.110500000000002</v>
      </c>
      <c r="C6" s="36"/>
      <c r="D6" s="32"/>
      <c r="E6" s="32"/>
      <c r="F6" s="36"/>
      <c r="G6"/>
      <c r="H6"/>
      <c r="I6" s="36"/>
      <c r="J6" s="36"/>
      <c r="K6" s="36"/>
      <c r="L6" s="44"/>
      <c r="M6" s="36"/>
      <c r="N6" s="36"/>
      <c r="O6" s="36"/>
      <c r="P6" s="36"/>
    </row>
    <row r="7" spans="1:16">
      <c r="A7" t="s">
        <v>433</v>
      </c>
      <c r="B7">
        <v>85.313999999999993</v>
      </c>
      <c r="C7" s="36"/>
      <c r="D7" s="33"/>
      <c r="E7" s="33"/>
      <c r="F7" s="36"/>
      <c r="G7" s="50"/>
      <c r="H7" s="50"/>
      <c r="I7" s="53"/>
      <c r="J7" s="36"/>
      <c r="K7" s="36"/>
      <c r="L7" s="36"/>
      <c r="M7" s="36"/>
      <c r="N7" s="36"/>
      <c r="O7" s="36"/>
      <c r="P7" s="36"/>
    </row>
    <row r="8" spans="1:16">
      <c r="A8" t="s">
        <v>434</v>
      </c>
      <c r="B8">
        <v>91.310699999999997</v>
      </c>
      <c r="C8" s="36"/>
      <c r="D8" s="33"/>
      <c r="E8" s="33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6">
      <c r="A9" t="s">
        <v>435</v>
      </c>
      <c r="B9">
        <v>96.1297</v>
      </c>
      <c r="C9" s="36"/>
      <c r="D9" s="33"/>
      <c r="E9" s="33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</row>
    <row r="10" spans="1:16">
      <c r="A10" t="s">
        <v>436</v>
      </c>
      <c r="B10">
        <v>100</v>
      </c>
      <c r="C10" s="36"/>
      <c r="D10" s="37"/>
      <c r="E10" s="37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</row>
    <row r="11" spans="1:16">
      <c r="A11" t="s">
        <v>437</v>
      </c>
      <c r="B11">
        <v>102.94311493677839</v>
      </c>
      <c r="C11" s="45"/>
      <c r="D11" s="33"/>
      <c r="E11" s="33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16">
      <c r="A12" t="s">
        <v>438</v>
      </c>
      <c r="B12">
        <v>105.23867800058338</v>
      </c>
      <c r="C12" s="71"/>
      <c r="D12" s="70"/>
      <c r="E12" s="33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</row>
    <row r="13" spans="1:16">
      <c r="A13" t="s">
        <v>439</v>
      </c>
      <c r="B13">
        <v>107.35531187734962</v>
      </c>
      <c r="C13" s="36"/>
      <c r="D13" s="33"/>
      <c r="E13" s="33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</row>
    <row r="14" spans="1:16">
      <c r="A14" t="s">
        <v>440</v>
      </c>
      <c r="B14">
        <v>109.37819777272685</v>
      </c>
      <c r="C14" s="36"/>
      <c r="D14" s="37"/>
      <c r="E14" s="37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</row>
    <row r="15" spans="1:16">
      <c r="A15" t="s">
        <v>441</v>
      </c>
      <c r="B15">
        <v>111.39666145198483</v>
      </c>
      <c r="C15" s="36"/>
      <c r="D15" s="37"/>
      <c r="E15" s="37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</row>
    <row r="16" spans="1:16">
      <c r="A16" t="s">
        <v>442</v>
      </c>
      <c r="B16">
        <v>113.57116792033302</v>
      </c>
      <c r="C16" s="36"/>
      <c r="D16" s="32"/>
      <c r="E16" s="32"/>
      <c r="F16" s="36"/>
      <c r="G16" s="36"/>
    </row>
    <row r="17" spans="2:7">
      <c r="B17"/>
      <c r="C17" s="36"/>
      <c r="D17" s="34"/>
      <c r="E17" s="34"/>
      <c r="F17" s="36"/>
      <c r="G17" s="36"/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ae4b3d-89b0-4287-b514-253578f20458">
      <Value>23</Value>
    </TaxCatchAll>
    <gd3e280c44c043e38ab992083fd5c2fd xmlns="2aae4b3d-89b0-4287-b514-253578f20458">
      <Terms xmlns="http://schemas.microsoft.com/office/infopath/2007/PartnerControls"/>
    </gd3e280c44c043e38ab992083fd5c2fd>
    <me0ca972d02b47c28edd321aedd6af02 xmlns="2aae4b3d-89b0-4287-b514-253578f20458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381d36ad-23bc-46e4-9776-972bc0abd4b2</TermId>
        </TermInfo>
      </Terms>
    </me0ca972d02b47c28edd321aedd6af02>
    <ha2d3fbb5bda47118db6a0a97a3a64c7 xmlns="2aae4b3d-89b0-4287-b514-253578f20458">
      <Terms xmlns="http://schemas.microsoft.com/office/infopath/2007/PartnerControls"/>
    </ha2d3fbb5bda47118db6a0a97a3a64c7>
    <_dlc_DocId xmlns="ba1e2775-c5f7-4c38-89d0-c2a519a4d58b">SPICE-1831586844-54189</_dlc_DocId>
    <_dlc_DocIdUrl xmlns="ba1e2775-c5f7-4c38-89d0-c2a519a4d58b">
      <Url>https://scottish4.sharepoint.com/sites/office-spice/_layouts/15/DocIdRedir.aspx?ID=SPICE-1831586844-54189</Url>
      <Description>SPICE-1831586844-54189</Description>
    </_dlc_DocIdUrl>
  </documentManagement>
</p:properties>
</file>

<file path=customXml/item2.xml><?xml version="1.0" encoding="utf-8"?>
<?mso-contentType ?>
<SharedContentType xmlns="Microsoft.SharePoint.Taxonomy.ContentTypeSync" SourceId="dae72980-c616-4350-b1f0-944e8da80af3" ContentTypeId="0x0101005E5DD8656D982041A2F2278B8806232B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PS document" ma:contentTypeID="0x0101005E5DD8656D982041A2F2278B8806232B0100FD0D20D6D51E1A4AA3C94B78EB698519" ma:contentTypeVersion="25" ma:contentTypeDescription="" ma:contentTypeScope="" ma:versionID="05629ce2dc027ff58f43deeae2b38db2">
  <xsd:schema xmlns:xsd="http://www.w3.org/2001/XMLSchema" xmlns:xs="http://www.w3.org/2001/XMLSchema" xmlns:p="http://schemas.microsoft.com/office/2006/metadata/properties" xmlns:ns2="2aae4b3d-89b0-4287-b514-253578f20458" xmlns:ns3="ba1e2775-c5f7-4c38-89d0-c2a519a4d58b" targetNamespace="http://schemas.microsoft.com/office/2006/metadata/properties" ma:root="true" ma:fieldsID="d71c4c5488ca14472cf996e5bb53e7c9" ns2:_="" ns3:_="">
    <xsd:import namespace="2aae4b3d-89b0-4287-b514-253578f20458"/>
    <xsd:import namespace="ba1e2775-c5f7-4c38-89d0-c2a519a4d58b"/>
    <xsd:element name="properties">
      <xsd:complexType>
        <xsd:sequence>
          <xsd:element name="documentManagement">
            <xsd:complexType>
              <xsd:all>
                <xsd:element ref="ns2:me0ca972d02b47c28edd321aedd6af02" minOccurs="0"/>
                <xsd:element ref="ns2:TaxCatchAll" minOccurs="0"/>
                <xsd:element ref="ns2:TaxCatchAllLabel" minOccurs="0"/>
                <xsd:element ref="ns2:ha2d3fbb5bda47118db6a0a97a3a64c7" minOccurs="0"/>
                <xsd:element ref="ns2:gd3e280c44c043e38ab992083fd5c2fd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ae4b3d-89b0-4287-b514-253578f20458" elementFormDefault="qualified">
    <xsd:import namespace="http://schemas.microsoft.com/office/2006/documentManagement/types"/>
    <xsd:import namespace="http://schemas.microsoft.com/office/infopath/2007/PartnerControls"/>
    <xsd:element name="me0ca972d02b47c28edd321aedd6af02" ma:index="8" nillable="true" ma:taxonomy="true" ma:internalName="me0ca972d02b47c28edd321aedd6af02" ma:taxonomyFieldName="Record_x0020_classification" ma:displayName="Record classification" ma:indexed="true" ma:default="23;#Unclassified|381d36ad-23bc-46e4-9776-972bc0abd4b2" ma:fieldId="{6e0ca972-d02b-47c2-8edd-321aedd6af02}" ma:sspId="dae72980-c616-4350-b1f0-944e8da80af3" ma:termSetId="7ce5ed2c-7970-4dad-a989-f36bd51a5ca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24c4abfa-39f0-42b9-9850-fff322a5406d}" ma:internalName="TaxCatchAll" ma:showField="CatchAllData" ma:web="ba1e2775-c5f7-4c38-89d0-c2a519a4d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4c4abfa-39f0-42b9-9850-fff322a5406d}" ma:internalName="TaxCatchAllLabel" ma:readOnly="true" ma:showField="CatchAllDataLabel" ma:web="ba1e2775-c5f7-4c38-89d0-c2a519a4d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2d3fbb5bda47118db6a0a97a3a64c7" ma:index="12" nillable="true" ma:taxonomy="true" ma:internalName="ha2d3fbb5bda47118db6a0a97a3a64c7" ma:taxonomyFieldName="Security_x0020_marking" ma:displayName="Security marking" ma:default="" ma:fieldId="{1a2d3fbb-5bda-4711-8db6-a0a97a3a64c7}" ma:sspId="dae72980-c616-4350-b1f0-944e8da80af3" ma:termSetId="2101e3b3-ab6a-42f9-8e9e-f64b3905e49a" ma:anchorId="13ac7dcf-f3a2-4d0b-9e80-dd4d34be5e4c" ma:open="false" ma:isKeyword="false">
      <xsd:complexType>
        <xsd:sequence>
          <xsd:element ref="pc:Terms" minOccurs="0" maxOccurs="1"/>
        </xsd:sequence>
      </xsd:complexType>
    </xsd:element>
    <xsd:element name="gd3e280c44c043e38ab992083fd5c2fd" ma:index="14" nillable="true" ma:taxonomy="true" ma:internalName="gd3e280c44c043e38ab992083fd5c2fd" ma:taxonomyFieldName="Security_x0020_caveat" ma:displayName="Security caveat" ma:default="" ma:fieldId="{0d3e280c-44c0-43e3-8ab9-92083fd5c2fd}" ma:taxonomyMulti="true" ma:sspId="dae72980-c616-4350-b1f0-944e8da80af3" ma:termSetId="2101e3b3-ab6a-42f9-8e9e-f64b3905e49a" ma:anchorId="6fc02b3e-bb1c-4c4e-a2fe-3cc73cb9b89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e2775-c5f7-4c38-89d0-c2a519a4d58b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3FD1938-3247-4E22-8E2F-015C159A78EB}">
  <ds:schemaRefs>
    <ds:schemaRef ds:uri="http://schemas.microsoft.com/office/2006/metadata/properties"/>
    <ds:schemaRef ds:uri="http://schemas.microsoft.com/office/infopath/2007/PartnerControls"/>
    <ds:schemaRef ds:uri="2aae4b3d-89b0-4287-b514-253578f20458"/>
    <ds:schemaRef ds:uri="ba1e2775-c5f7-4c38-89d0-c2a519a4d58b"/>
  </ds:schemaRefs>
</ds:datastoreItem>
</file>

<file path=customXml/itemProps2.xml><?xml version="1.0" encoding="utf-8"?>
<ds:datastoreItem xmlns:ds="http://schemas.openxmlformats.org/officeDocument/2006/customXml" ds:itemID="{1F4EDADA-44C2-450B-80C8-924D067A5FDD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857F539-EAE1-4386-8AA2-B05383FE4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ae4b3d-89b0-4287-b514-253578f20458"/>
    <ds:schemaRef ds:uri="ba1e2775-c5f7-4c38-89d0-c2a519a4d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CD527A8-0B29-46BF-9093-2DB95EF21B6D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1F178FE2-3E03-49EB-A359-B4B701E5469C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65A99BE5-3FF8-4374-9C11-62DE5BD4CBE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24</vt:i4>
      </vt:variant>
    </vt:vector>
  </HeadingPairs>
  <TitlesOfParts>
    <vt:vector size="30" baseType="lpstr">
      <vt:lpstr>Contents</vt:lpstr>
      <vt:lpstr>TME, Resource, Capital and AME</vt:lpstr>
      <vt:lpstr>Level 2 2017-18 to 2024-25 cash</vt:lpstr>
      <vt:lpstr>Level 2 2017-18 to 2024-25 real</vt:lpstr>
      <vt:lpstr>Level 3 ranked by change</vt:lpstr>
      <vt:lpstr>Deflators</vt:lpstr>
      <vt:lpstr>Contents!Print_Area</vt:lpstr>
      <vt:lpstr>'Level 2 2017-18 to 2024-25 cash'!Print_Area</vt:lpstr>
      <vt:lpstr>'Level 2 2017-18 to 2024-25 real'!Print_Area</vt:lpstr>
      <vt:lpstr>'Level 3 ranked by change'!T5_Culture___External_Affairs</vt:lpstr>
      <vt:lpstr>'Level 3 ranked by change'!T5_Education___Lifelong_Learning</vt:lpstr>
      <vt:lpstr>'Level 3 ranked by change'!T5_Finance__Employment___Sustainable_Growth</vt:lpstr>
      <vt:lpstr>'Level 3 ranked by change'!T5_Justice</vt:lpstr>
      <vt:lpstr>'Level 3 ranked by change'!T5_Rural_Affairs_and_the_Environment</vt:lpstr>
      <vt:lpstr>'Level 3 ranked by change'!T5_Total_Administration</vt:lpstr>
      <vt:lpstr>'Level 3 ranked by change'!T5_Total_Crown_Office___Procurator_Fiscal</vt:lpstr>
      <vt:lpstr>'Level 3 ranked by change'!T5_Total_Local_Government</vt:lpstr>
      <vt:lpstr>'Level 3 ranked by change'!T5_Total_Scottish_Parliament___Audit</vt:lpstr>
      <vt:lpstr>Table_1__Departmental_Expenditure_Limits_Cash_Terms</vt:lpstr>
      <vt:lpstr>Table_1__Total_Managed_Expenditure_Cash_Terms</vt:lpstr>
      <vt:lpstr>Table_2__Departmental_Expenditure_Limits_Real_Terms__2012_13_prices</vt:lpstr>
      <vt:lpstr>Table_2__Total_Managed_Expenditure_Real_Terms__2013_14_prices</vt:lpstr>
      <vt:lpstr>Table_3__Annually_Managed_Expenditure_Cash_Terms</vt:lpstr>
      <vt:lpstr>Table_3__Departmental_Expenditure_Limits_Cash_Terms</vt:lpstr>
      <vt:lpstr>Table_4__Annually_Managed_Expenditure_Real_Terms___2012_13_prices</vt:lpstr>
      <vt:lpstr>Table_4__Departmental_Expenditure_Limits_Real_Terms__2013_14_prices</vt:lpstr>
      <vt:lpstr>Table_5__Annually_Managed_Expenditure_Cash_Terms</vt:lpstr>
      <vt:lpstr>'Level 3 ranked by change'!Table_5__Departmental_Expenditure_Limits__Capital_Resource_Split</vt:lpstr>
      <vt:lpstr>Table_6__Annually_Managed_Expenditure_Real_Terms__2013_14_prices</vt:lpstr>
      <vt:lpstr>'Level 3 ranked by change'!Table_6__Comparison_2002_03_to_2014_15_Cash_Terms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Aiton A (Andrew)</dc:creator>
  <cp:keywords/>
  <dc:description/>
  <cp:lastModifiedBy>Paterson L (Lindsay)</cp:lastModifiedBy>
  <cp:revision/>
  <dcterms:created xsi:type="dcterms:W3CDTF">2013-08-30T14:09:52Z</dcterms:created>
  <dcterms:modified xsi:type="dcterms:W3CDTF">2026-01-16T11:45:23Z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0x0101005E5DD8656D982041A2F2278B8806232B0100FD0D20D6D51E1A4AA3C94B78EB698519</vt:lpwstr>
  </property>
  <property fmtid="{D5CDD505-2E9C-101B-9397-08002B2CF9AE}" pid="3" name="Order">
    <vt:r8>7800</vt:r8>
  </property>
  <property fmtid="{D5CDD505-2E9C-101B-9397-08002B2CF9AE}" pid="4" name="Record classification">
    <vt:lpwstr>23;#Unclassified|381d36ad-23bc-46e4-9776-972bc0abd4b2</vt:lpwstr>
  </property>
  <property fmtid="{D5CDD505-2E9C-101B-9397-08002B2CF9AE}" pid="5" name="Security caveat">
    <vt:lpwstr/>
  </property>
  <property fmtid="{D5CDD505-2E9C-101B-9397-08002B2CF9AE}" pid="6" name="Security marking">
    <vt:lpwstr/>
  </property>
  <property fmtid="{D5CDD505-2E9C-101B-9397-08002B2CF9AE}" pid="7" name="_dlc_DocIdItemGuid">
    <vt:lpwstr>b9adf495-6a06-4fa9-bb8c-422cb897fc01</vt:lpwstr>
  </property>
  <property fmtid="{D5CDD505-2E9C-101B-9397-08002B2CF9AE}" pid="8" name="MediaServiceImageTags">
    <vt:lpwstr/>
  </property>
  <property fmtid="{D5CDD505-2E9C-101B-9397-08002B2CF9AE}" pid="9" name="lcf76f155ced4ddcb4097134ff3c332f">
    <vt:lpwstr/>
  </property>
  <property fmtid="{D5CDD505-2E9C-101B-9397-08002B2CF9AE}" pid="10" name="Record_x0020_classification">
    <vt:lpwstr>23;#Unclassified|381d36ad-23bc-46e4-9776-972bc0abd4b2</vt:lpwstr>
  </property>
  <property fmtid="{D5CDD505-2E9C-101B-9397-08002B2CF9AE}" pid="11" name="Security_x0020_caveat">
    <vt:lpwstr/>
  </property>
  <property fmtid="{D5CDD505-2E9C-101B-9397-08002B2CF9AE}" pid="12" name="Security_x0020_marking">
    <vt:lpwstr/>
  </property>
</Properties>
</file>